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15" yWindow="-210" windowWidth="14775" windowHeight="6285" tabRatio="884"/>
  </bookViews>
  <sheets>
    <sheet name="PLANTILLA PERSONAL ADMINIS." sheetId="12" r:id="rId1"/>
  </sheets>
  <definedNames>
    <definedName name="_xlnm._FilterDatabase" localSheetId="0" hidden="1">'PLANTILLA PERSONAL ADMINIS.'!$A$7:$AP$46</definedName>
    <definedName name="PLANTILLA_PARA_REVISION_2001" localSheetId="0">'PLANTILLA PERSONAL ADMINIS.'!$C$7:$Q$7</definedName>
    <definedName name="_xlnm.Print_Titles" localSheetId="0">'PLANTILLA PERSONAL ADMINIS.'!$2:$7</definedName>
  </definedNames>
  <calcPr calcId="125725"/>
</workbook>
</file>

<file path=xl/calcChain.xml><?xml version="1.0" encoding="utf-8"?>
<calcChain xmlns="http://schemas.openxmlformats.org/spreadsheetml/2006/main">
  <c r="AA14" i="12"/>
  <c r="Z14"/>
  <c r="W14"/>
  <c r="T14"/>
  <c r="AB14" s="1"/>
  <c r="K14"/>
  <c r="K56"/>
  <c r="K55"/>
  <c r="K54"/>
  <c r="K53"/>
  <c r="K52"/>
  <c r="K49"/>
  <c r="K48"/>
  <c r="K46"/>
  <c r="K45"/>
  <c r="K44"/>
  <c r="K42"/>
  <c r="K41"/>
  <c r="K40"/>
  <c r="K38"/>
  <c r="K37"/>
  <c r="K36"/>
  <c r="K35"/>
  <c r="K34"/>
  <c r="K32"/>
  <c r="K31"/>
  <c r="K30"/>
  <c r="K29"/>
  <c r="K28"/>
  <c r="K27"/>
  <c r="K26"/>
  <c r="K24"/>
  <c r="K23"/>
  <c r="K22"/>
  <c r="K21"/>
  <c r="K19"/>
  <c r="K18"/>
  <c r="K17"/>
  <c r="K16"/>
  <c r="K15"/>
  <c r="K13"/>
  <c r="K12"/>
  <c r="K11"/>
  <c r="K10"/>
  <c r="K20"/>
  <c r="K50"/>
  <c r="K9"/>
  <c r="X14" l="1"/>
  <c r="AC14"/>
  <c r="AD8"/>
  <c r="AA54"/>
  <c r="V54"/>
  <c r="T54"/>
  <c r="AA42"/>
  <c r="T42"/>
  <c r="V56"/>
  <c r="V55"/>
  <c r="V53"/>
  <c r="V52"/>
  <c r="V50"/>
  <c r="V49"/>
  <c r="V35"/>
  <c r="V27"/>
  <c r="V22"/>
  <c r="V16"/>
  <c r="V15"/>
  <c r="V11"/>
  <c r="V18"/>
  <c r="V9"/>
  <c r="AC42" l="1"/>
  <c r="AL42"/>
  <c r="AC54"/>
  <c r="AL54"/>
  <c r="Z54"/>
  <c r="Z42"/>
  <c r="W54"/>
  <c r="AB54"/>
  <c r="X54"/>
  <c r="W42"/>
  <c r="AB42"/>
  <c r="X42"/>
  <c r="S8"/>
  <c r="AM42" l="1"/>
  <c r="AM54"/>
  <c r="AE8"/>
  <c r="T13"/>
  <c r="AA41"/>
  <c r="T18"/>
  <c r="AA16"/>
  <c r="T56"/>
  <c r="AL56" s="1"/>
  <c r="AA55"/>
  <c r="T50"/>
  <c r="AA48"/>
  <c r="T40"/>
  <c r="AA39"/>
  <c r="AA38"/>
  <c r="AA37"/>
  <c r="T35"/>
  <c r="AA33"/>
  <c r="T34"/>
  <c r="T32"/>
  <c r="AA26"/>
  <c r="T24"/>
  <c r="T23"/>
  <c r="T21"/>
  <c r="T20"/>
  <c r="T12"/>
  <c r="AA11"/>
  <c r="T10"/>
  <c r="T9"/>
  <c r="AA15"/>
  <c r="T11"/>
  <c r="AA9"/>
  <c r="T26"/>
  <c r="T8"/>
  <c r="AA8"/>
  <c r="T16"/>
  <c r="T17"/>
  <c r="AA20"/>
  <c r="T22"/>
  <c r="AA22"/>
  <c r="AA23"/>
  <c r="T25"/>
  <c r="AA25"/>
  <c r="T28"/>
  <c r="AA28"/>
  <c r="T29"/>
  <c r="AA29"/>
  <c r="T30"/>
  <c r="AA30"/>
  <c r="T31"/>
  <c r="AA31"/>
  <c r="T33"/>
  <c r="AA34"/>
  <c r="AA35"/>
  <c r="T36"/>
  <c r="AA36"/>
  <c r="T37"/>
  <c r="T39"/>
  <c r="AA40"/>
  <c r="T43"/>
  <c r="AA43"/>
  <c r="T44"/>
  <c r="AA44"/>
  <c r="T45"/>
  <c r="AA45"/>
  <c r="T46"/>
  <c r="AA46"/>
  <c r="T47"/>
  <c r="AL47" s="1"/>
  <c r="AA47"/>
  <c r="T48"/>
  <c r="T49"/>
  <c r="AL49" s="1"/>
  <c r="AA49"/>
  <c r="AA50"/>
  <c r="T51"/>
  <c r="AA51"/>
  <c r="T53"/>
  <c r="AA53"/>
  <c r="X28"/>
  <c r="W26"/>
  <c r="T15"/>
  <c r="AB36"/>
  <c r="AA19"/>
  <c r="AB31"/>
  <c r="T19"/>
  <c r="X49"/>
  <c r="X36"/>
  <c r="X26"/>
  <c r="AA32"/>
  <c r="T27"/>
  <c r="X27" s="1"/>
  <c r="AB11"/>
  <c r="AA17"/>
  <c r="AA56"/>
  <c r="T38"/>
  <c r="AA21"/>
  <c r="AA13"/>
  <c r="AC9"/>
  <c r="W23"/>
  <c r="AB48"/>
  <c r="AB40"/>
  <c r="W40"/>
  <c r="X40"/>
  <c r="X18"/>
  <c r="X20"/>
  <c r="X34"/>
  <c r="W35"/>
  <c r="T52"/>
  <c r="AB37"/>
  <c r="AA18"/>
  <c r="X23"/>
  <c r="AB9"/>
  <c r="AA27"/>
  <c r="AA52"/>
  <c r="AB26"/>
  <c r="T41"/>
  <c r="AA24"/>
  <c r="AA10"/>
  <c r="T55"/>
  <c r="AA12"/>
  <c r="X56"/>
  <c r="AB56"/>
  <c r="W56"/>
  <c r="W13"/>
  <c r="X22"/>
  <c r="X37"/>
  <c r="X48"/>
  <c r="W48"/>
  <c r="AB49"/>
  <c r="W49"/>
  <c r="AB51"/>
  <c r="W51"/>
  <c r="AB38"/>
  <c r="AC48"/>
  <c r="AC22"/>
  <c r="AC35"/>
  <c r="AC20"/>
  <c r="W24"/>
  <c r="W41"/>
  <c r="AC11"/>
  <c r="AB27"/>
  <c r="W17"/>
  <c r="W11"/>
  <c r="X17"/>
  <c r="X35"/>
  <c r="AB20"/>
  <c r="W20"/>
  <c r="AB23"/>
  <c r="X11"/>
  <c r="W36"/>
  <c r="AB17"/>
  <c r="X45"/>
  <c r="Z55" l="1"/>
  <c r="AL55"/>
  <c r="Z41"/>
  <c r="AL41"/>
  <c r="Z52"/>
  <c r="AL52"/>
  <c r="Z19"/>
  <c r="AL19"/>
  <c r="Z15"/>
  <c r="AL15"/>
  <c r="Z53"/>
  <c r="AL53"/>
  <c r="Z51"/>
  <c r="AL51"/>
  <c r="Z48"/>
  <c r="AL48"/>
  <c r="Z46"/>
  <c r="AL46"/>
  <c r="Z45"/>
  <c r="AL45"/>
  <c r="Z44"/>
  <c r="AL44"/>
  <c r="Z43"/>
  <c r="AL43"/>
  <c r="Z39"/>
  <c r="AL39"/>
  <c r="Z33"/>
  <c r="AL33"/>
  <c r="Z31"/>
  <c r="AL31"/>
  <c r="Z30"/>
  <c r="AL30"/>
  <c r="Z29"/>
  <c r="AL29"/>
  <c r="Z28"/>
  <c r="AL28"/>
  <c r="Z25"/>
  <c r="AL25"/>
  <c r="Z16"/>
  <c r="AL16"/>
  <c r="Z10"/>
  <c r="AL10"/>
  <c r="Z12"/>
  <c r="AL12"/>
  <c r="Z21"/>
  <c r="AL21"/>
  <c r="Z24"/>
  <c r="AL24"/>
  <c r="Z32"/>
  <c r="AL32"/>
  <c r="W55"/>
  <c r="Z38"/>
  <c r="AL38"/>
  <c r="Z27"/>
  <c r="AL27"/>
  <c r="Z37"/>
  <c r="AL37"/>
  <c r="Z36"/>
  <c r="AL36"/>
  <c r="Z22"/>
  <c r="AL22"/>
  <c r="Z17"/>
  <c r="AL17"/>
  <c r="Z26"/>
  <c r="AL26"/>
  <c r="Z11"/>
  <c r="AL11"/>
  <c r="Z9"/>
  <c r="AL9"/>
  <c r="Z20"/>
  <c r="AL20"/>
  <c r="Z23"/>
  <c r="AL23"/>
  <c r="Z34"/>
  <c r="AL34"/>
  <c r="Z35"/>
  <c r="AL35"/>
  <c r="Z40"/>
  <c r="AL40"/>
  <c r="Z50"/>
  <c r="AL50"/>
  <c r="Z18"/>
  <c r="AL18"/>
  <c r="Z13"/>
  <c r="AL13"/>
  <c r="W50"/>
  <c r="AB50"/>
  <c r="AB35"/>
  <c r="W9"/>
  <c r="X9"/>
  <c r="AC47"/>
  <c r="Z47"/>
  <c r="Z8"/>
  <c r="AC49"/>
  <c r="Z49"/>
  <c r="AC56"/>
  <c r="Z56"/>
  <c r="W45"/>
  <c r="X47"/>
  <c r="X19"/>
  <c r="X55"/>
  <c r="W38"/>
  <c r="W30"/>
  <c r="W47"/>
  <c r="AB53"/>
  <c r="X53"/>
  <c r="X24"/>
  <c r="AB47"/>
  <c r="AM47" s="1"/>
  <c r="AB39"/>
  <c r="W53"/>
  <c r="W43"/>
  <c r="X29"/>
  <c r="AC41"/>
  <c r="W52"/>
  <c r="AC27"/>
  <c r="AM48"/>
  <c r="AC36"/>
  <c r="AM36" s="1"/>
  <c r="AC17"/>
  <c r="AM17" s="1"/>
  <c r="AC26"/>
  <c r="AM26" s="1"/>
  <c r="AM9"/>
  <c r="AC23"/>
  <c r="AM23"/>
  <c r="AC34"/>
  <c r="AC40"/>
  <c r="AM40" s="1"/>
  <c r="X50"/>
  <c r="AM11"/>
  <c r="AM20"/>
  <c r="AM35"/>
  <c r="AC55"/>
  <c r="AC38"/>
  <c r="AC19"/>
  <c r="AC15"/>
  <c r="AC53"/>
  <c r="AC51"/>
  <c r="AC46"/>
  <c r="AC45"/>
  <c r="AC43"/>
  <c r="AC39"/>
  <c r="AC33"/>
  <c r="AC31"/>
  <c r="AC30"/>
  <c r="W29"/>
  <c r="AC28"/>
  <c r="AC25"/>
  <c r="AB16"/>
  <c r="AB8"/>
  <c r="AC12"/>
  <c r="AC21"/>
  <c r="AB24"/>
  <c r="AC32"/>
  <c r="AB18"/>
  <c r="AM49"/>
  <c r="AM56"/>
  <c r="W8"/>
  <c r="X52"/>
  <c r="AB52"/>
  <c r="AC52"/>
  <c r="X51"/>
  <c r="AM51" s="1"/>
  <c r="AC50"/>
  <c r="AB43"/>
  <c r="AC37"/>
  <c r="W37"/>
  <c r="W34"/>
  <c r="AB34"/>
  <c r="AM34" s="1"/>
  <c r="X33"/>
  <c r="W22"/>
  <c r="AB22"/>
  <c r="AB19"/>
  <c r="AB29"/>
  <c r="W18"/>
  <c r="AB33"/>
  <c r="W27"/>
  <c r="AC16"/>
  <c r="AC29"/>
  <c r="AC44"/>
  <c r="AC13"/>
  <c r="X31"/>
  <c r="AB32"/>
  <c r="AB46"/>
  <c r="X10"/>
  <c r="AB15"/>
  <c r="X41"/>
  <c r="AB10"/>
  <c r="X46"/>
  <c r="X32"/>
  <c r="W46"/>
  <c r="W44"/>
  <c r="AB25"/>
  <c r="W33"/>
  <c r="X21"/>
  <c r="AB12"/>
  <c r="AB41"/>
  <c r="AM41" s="1"/>
  <c r="X12"/>
  <c r="X16"/>
  <c r="W16"/>
  <c r="AC18"/>
  <c r="AM18" s="1"/>
  <c r="AC24"/>
  <c r="X25"/>
  <c r="AB28"/>
  <c r="AB44"/>
  <c r="W25"/>
  <c r="W21"/>
  <c r="AM21" s="1"/>
  <c r="W32"/>
  <c r="AC10"/>
  <c r="W12"/>
  <c r="X8"/>
  <c r="X15"/>
  <c r="AB13"/>
  <c r="AM13" s="1"/>
  <c r="X13"/>
  <c r="W10"/>
  <c r="AB21"/>
  <c r="X43"/>
  <c r="AM43" s="1"/>
  <c r="W28"/>
  <c r="X30"/>
  <c r="X44"/>
  <c r="AB30"/>
  <c r="W15"/>
  <c r="X38"/>
  <c r="W19"/>
  <c r="X39"/>
  <c r="W39"/>
  <c r="W31"/>
  <c r="AC8"/>
  <c r="AB45"/>
  <c r="AM45" s="1"/>
  <c r="AB55"/>
  <c r="AM15" l="1"/>
  <c r="AM8"/>
  <c r="AM46"/>
  <c r="AM53"/>
  <c r="AM52"/>
  <c r="AM50"/>
  <c r="AM44"/>
  <c r="AM38"/>
  <c r="AM33"/>
  <c r="AM32"/>
  <c r="AM31"/>
  <c r="AM30"/>
  <c r="AM29"/>
  <c r="AM27"/>
  <c r="AM25"/>
  <c r="AM16"/>
  <c r="AM10"/>
  <c r="AM12"/>
  <c r="AM24"/>
  <c r="AM39"/>
  <c r="AM55"/>
  <c r="AM28"/>
  <c r="AM19"/>
  <c r="AM22"/>
  <c r="AM37"/>
</calcChain>
</file>

<file path=xl/comments1.xml><?xml version="1.0" encoding="utf-8"?>
<comments xmlns="http://schemas.openxmlformats.org/spreadsheetml/2006/main">
  <authors>
    <author xml:space="preserve"> </author>
    <author>RecursosHumanos</author>
  </authors>
  <commentList>
    <comment ref="R8" authorId="0">
      <text>
        <r>
          <rPr>
            <b/>
            <sz val="8"/>
            <color indexed="81"/>
            <rFont val="Tahoma"/>
            <family val="2"/>
          </rPr>
          <t xml:space="preserve"> :</t>
        </r>
        <r>
          <rPr>
            <sz val="8"/>
            <color indexed="81"/>
            <rFont val="Tahoma"/>
            <family val="2"/>
          </rPr>
          <t xml:space="preserve">
estos sueldos se ajustaron al presupuesto que llego el día  14 de mayo de 2009 para el año corriente.
 La modificacion de salario es por segunda homologacion a diceimbre de 2009 según oficio</t>
        </r>
      </text>
    </comment>
    <comment ref="J12" authorId="1">
      <text>
        <r>
          <rPr>
            <b/>
            <sz val="9"/>
            <color indexed="81"/>
            <rFont val="Tahoma"/>
            <family val="2"/>
          </rPr>
          <t>RecursosHumanos:</t>
        </r>
        <r>
          <rPr>
            <sz val="9"/>
            <color indexed="81"/>
            <rFont val="Tahoma"/>
            <family val="2"/>
          </rPr>
          <t xml:space="preserve">
</t>
        </r>
        <r>
          <rPr>
            <sz val="12"/>
            <color indexed="81"/>
            <rFont val="Tahoma"/>
            <family val="2"/>
          </rPr>
          <t xml:space="preserve">COMO JEFE DE DIVISION DE Electromecánica  A PARTIR DEL 08 DE ENERO DE 2013
</t>
        </r>
        <r>
          <rPr>
            <sz val="9"/>
            <color indexed="81"/>
            <rFont val="Tahoma"/>
            <family val="2"/>
          </rPr>
          <t xml:space="preserve">
</t>
        </r>
      </text>
    </comment>
    <comment ref="J20" authorId="0">
      <text>
        <r>
          <rPr>
            <b/>
            <sz val="8"/>
            <color indexed="81"/>
            <rFont val="Tahoma"/>
            <family val="2"/>
          </rPr>
          <t xml:space="preserve"> :</t>
        </r>
        <r>
          <rPr>
            <sz val="8"/>
            <color indexed="81"/>
            <rFont val="Tahoma"/>
            <family val="2"/>
          </rPr>
          <t xml:space="preserve">
la rpomocion de celis fue a partir del día 16 de marzo de 2009 a ingeniero en sistemas de estan como docente de asignatura A</t>
        </r>
      </text>
    </comment>
    <comment ref="G21" authorId="1">
      <text>
        <r>
          <rPr>
            <b/>
            <sz val="9"/>
            <color indexed="81"/>
            <rFont val="Tahoma"/>
            <family val="2"/>
          </rPr>
          <t>RecursosHumanos:</t>
        </r>
        <r>
          <rPr>
            <sz val="9"/>
            <color indexed="81"/>
            <rFont val="Tahoma"/>
            <family val="2"/>
          </rPr>
          <t xml:space="preserve">
PROMOCION A PARTIR DEL 16/ 01/2013
</t>
        </r>
      </text>
    </comment>
    <comment ref="G28" authorId="1">
      <text>
        <r>
          <rPr>
            <b/>
            <sz val="9"/>
            <color indexed="81"/>
            <rFont val="Tahoma"/>
            <family val="2"/>
          </rPr>
          <t>RecursosHumanos:</t>
        </r>
        <r>
          <rPr>
            <sz val="9"/>
            <color indexed="81"/>
            <rFont val="Tahoma"/>
            <family val="2"/>
          </rPr>
          <t xml:space="preserve">
</t>
        </r>
        <r>
          <rPr>
            <sz val="11"/>
            <color indexed="81"/>
            <rFont val="Tahoma"/>
            <family val="2"/>
          </rPr>
          <t>PROMOCION A PROGRAMADOR CON FECHA DE 01 DE SEPTIEMBRE DE SECRETARIO DE SUBDIRECCION.</t>
        </r>
      </text>
    </comment>
    <comment ref="G30" authorId="1">
      <text>
        <r>
          <rPr>
            <b/>
            <sz val="9"/>
            <color indexed="81"/>
            <rFont val="Tahoma"/>
            <family val="2"/>
          </rPr>
          <t>RecursosHumanos:</t>
        </r>
        <r>
          <rPr>
            <sz val="9"/>
            <color indexed="81"/>
            <rFont val="Tahoma"/>
            <family val="2"/>
          </rPr>
          <t xml:space="preserve">
SE PROMUEVE A FRANCISCO Sánchez PEREZ A ANALISTA Técnico A PARTIR DE LA 2DA QUINCENA DE AGOSTO. ANTERIOR PUESTO DE CAPTURISTA</t>
        </r>
      </text>
    </comment>
    <comment ref="G31" authorId="1">
      <text>
        <r>
          <rPr>
            <b/>
            <sz val="9"/>
            <color indexed="81"/>
            <rFont val="Tahoma"/>
            <family val="2"/>
          </rPr>
          <t>RecursosHumanos:</t>
        </r>
        <r>
          <rPr>
            <sz val="9"/>
            <color indexed="81"/>
            <rFont val="Tahoma"/>
            <family val="2"/>
          </rPr>
          <t xml:space="preserve">
PROMOCION A PARTIR DEL 16/01/2013 ANTES CAPTURISTA
</t>
        </r>
      </text>
    </comment>
    <comment ref="G36" authorId="1">
      <text>
        <r>
          <rPr>
            <b/>
            <sz val="9"/>
            <color indexed="81"/>
            <rFont val="Tahoma"/>
            <family val="2"/>
          </rPr>
          <t>RecursosHumanos:</t>
        </r>
        <r>
          <rPr>
            <sz val="9"/>
            <color indexed="81"/>
            <rFont val="Tahoma"/>
            <family val="2"/>
          </rPr>
          <t xml:space="preserve">
 PROMOCION APARTIR DEL DÍA 16 /01/2013
 ANTES SECRETARIA DE DEPARTAMENTO
</t>
        </r>
      </text>
    </comment>
  </commentList>
</comments>
</file>

<file path=xl/sharedStrings.xml><?xml version="1.0" encoding="utf-8"?>
<sst xmlns="http://schemas.openxmlformats.org/spreadsheetml/2006/main" count="379" uniqueCount="184">
  <si>
    <t>COSTO MENSUAL</t>
  </si>
  <si>
    <t>COSTO ANUAL</t>
  </si>
  <si>
    <t>COLUMNAS ADICIONALES PARA CONCEPTOS PROPIOS DEL ORGANISMO</t>
  </si>
  <si>
    <t>No. Cons</t>
  </si>
  <si>
    <t>UP</t>
  </si>
  <si>
    <t>ORG</t>
  </si>
  <si>
    <t>PG</t>
  </si>
  <si>
    <t>PC</t>
  </si>
  <si>
    <t>UEG</t>
  </si>
  <si>
    <t>NOMBRE DEL BENEFICIARIO</t>
  </si>
  <si>
    <t>R.F.C.</t>
  </si>
  <si>
    <t>F-ING</t>
  </si>
  <si>
    <t>NIVEL</t>
  </si>
  <si>
    <t>JOR</t>
  </si>
  <si>
    <t>CATEG</t>
  </si>
  <si>
    <t>CATEGORÍA</t>
  </si>
  <si>
    <t>ZONA
ECONÓMICA</t>
  </si>
  <si>
    <t>ADSCRIPCIÓN</t>
  </si>
  <si>
    <t>SUELDO
1101</t>
  </si>
  <si>
    <t>SOBRE
SUELDO
1101</t>
  </si>
  <si>
    <t>SUMA 
1101</t>
  </si>
  <si>
    <t>PRIMA
VACACIONAL
1311</t>
  </si>
  <si>
    <t>AGUINALDO
1312</t>
  </si>
  <si>
    <t>CUOTAS A
PENSIONES
1401</t>
  </si>
  <si>
    <t>CUOTAS PARA
LA VIVIENDA
1402</t>
  </si>
  <si>
    <t>CUOTAS 
AL IMSS
1404</t>
  </si>
  <si>
    <t>CUOTAS
AL S.A.R.
1405</t>
  </si>
  <si>
    <t>DESPENSA
1601</t>
  </si>
  <si>
    <t>PASAJES
1602</t>
  </si>
  <si>
    <t>IMPACTO AL
SALARIO
1801</t>
  </si>
  <si>
    <t>TOTAL
ANUAL</t>
  </si>
  <si>
    <t>C</t>
  </si>
  <si>
    <t>DIRECCION GENERAL</t>
  </si>
  <si>
    <t>SUBDIRECCION ACADEMICA</t>
  </si>
  <si>
    <t>ROGELIO RAMIREZ MORENO</t>
  </si>
  <si>
    <t>INGENIERO EN SISTEMAS</t>
  </si>
  <si>
    <t>TECNICO ESPECIALIZADO</t>
  </si>
  <si>
    <t>ANALISTA ESPECIALIZADO</t>
  </si>
  <si>
    <t>MEDICO GENERAL</t>
  </si>
  <si>
    <t>PSICOLOGO</t>
  </si>
  <si>
    <t>JEFE DE OFICINA</t>
  </si>
  <si>
    <t>PROGRAMADOR</t>
  </si>
  <si>
    <t>SECRETARIA DE DIRECCION</t>
  </si>
  <si>
    <t>ANALISTA TECNICO</t>
  </si>
  <si>
    <t>CAPTURISTA</t>
  </si>
  <si>
    <t>CHOFER DE DIRECTOR</t>
  </si>
  <si>
    <t>BIBLIOTECARIO</t>
  </si>
  <si>
    <t>ALMACENISTA</t>
  </si>
  <si>
    <t>INTENDENTE</t>
  </si>
  <si>
    <t>VIGILANTE</t>
  </si>
  <si>
    <t>I</t>
  </si>
  <si>
    <t>SUBDIRECTOR DE AREA</t>
  </si>
  <si>
    <t>SECRETARIA DE DEPARTAMENTO</t>
  </si>
  <si>
    <t>TECNICO EN MANTENIMIENTO</t>
  </si>
  <si>
    <t>POR CONTRATAR</t>
  </si>
  <si>
    <t>MIGUEL ANGEL NORATO VALENCIA</t>
  </si>
  <si>
    <t>MARÍA GUADALUPE MAGAÑA MENDOZA</t>
  </si>
  <si>
    <t>SUBDIRECCION DE ADMINISTRACION</t>
  </si>
  <si>
    <t>SUBDIRECCION DE ADMINISTRACIÓN</t>
  </si>
  <si>
    <t xml:space="preserve">  PLANTILLA DE PERSONAL ADMINISTRATIVO </t>
  </si>
  <si>
    <t>MIGUEL ANGEL MACIEL GUZMAN</t>
  </si>
  <si>
    <t>ANA KARINA MARTINEZ ELIZONDO</t>
  </si>
  <si>
    <t>DANIELA FLORES CARDENAS</t>
  </si>
  <si>
    <t>MARIA DEL CARMEN DEL TORO MEJIA</t>
  </si>
  <si>
    <t>MANUEL VILLALVAZO GUTIERREZ</t>
  </si>
  <si>
    <t>PATRICIA GARCIA MARTINEZ</t>
  </si>
  <si>
    <t>MARCO ANTONIO TAPIA CORREA</t>
  </si>
  <si>
    <t>SOCRATES VAZQUEZ RAMOS</t>
  </si>
  <si>
    <t>JEFE DE DEPTO. DE PROMOCION Y VINCUL.</t>
  </si>
  <si>
    <t>JEFE DE DEPTO. DE RECURSOS FINANCIEROS</t>
  </si>
  <si>
    <t>JEFE DE DIVISION ACADEMICA</t>
  </si>
  <si>
    <t>JORGE TORREZ MUNGUIA</t>
  </si>
  <si>
    <t>DIRECCIÓN GENERAL</t>
  </si>
  <si>
    <t>SUBDIRECCION ACADÉMICA</t>
  </si>
  <si>
    <t>DIRECTOR GENERAL</t>
  </si>
  <si>
    <t>MIGUEL SOLORZANO SANCHEZ</t>
  </si>
  <si>
    <t>RAMONA CECILIA VILLA ROSALES</t>
  </si>
  <si>
    <t xml:space="preserve">JEFE DE DEPTO. R.H. </t>
  </si>
  <si>
    <t>JEFE DE DEPTO. SERVICIOS ESCO</t>
  </si>
  <si>
    <t>SERVICIOS ESCOLARES</t>
  </si>
  <si>
    <t>JEFE DE DEPTO R.H.</t>
  </si>
  <si>
    <t xml:space="preserve">JEFE DE DEPTO. PLANEACION </t>
  </si>
  <si>
    <t>SUBDIRECTOR DE PROMOCION Y VINCULACION</t>
  </si>
  <si>
    <t>CELIS CRISOSTOMO MARCO ANTONIO</t>
  </si>
  <si>
    <t>FRANCISCO JAVIER SANCHEZ PEREZ</t>
  </si>
  <si>
    <t>LABORATORISTA</t>
  </si>
  <si>
    <t>LUIS FERNANDO VELASCO HERNANDEZ</t>
  </si>
  <si>
    <t>PRIMA DE ANTIGUEDAD
1301</t>
  </si>
  <si>
    <t xml:space="preserve"> COSTO MENSUAL</t>
  </si>
  <si>
    <t>MAMG810414</t>
  </si>
  <si>
    <t>FOCD820227</t>
  </si>
  <si>
    <t>VEHL771222</t>
  </si>
  <si>
    <t>AUQE770317</t>
  </si>
  <si>
    <t>VARS870917</t>
  </si>
  <si>
    <t>CAAA541103</t>
  </si>
  <si>
    <t>TACM580418</t>
  </si>
  <si>
    <t>TOMC771228</t>
  </si>
  <si>
    <t>VIGM641104</t>
  </si>
  <si>
    <t>GAMP661202</t>
  </si>
  <si>
    <t>TOMJ540131</t>
  </si>
  <si>
    <t>SOSM530916</t>
  </si>
  <si>
    <t>NORMA LETICIA BALTAZAR SANTOS</t>
  </si>
  <si>
    <t>BASN-850104</t>
  </si>
  <si>
    <t xml:space="preserve">SECRETARIA DE SUBDIRECCIÓN  </t>
  </si>
  <si>
    <t>IVAN GUADALUPE GONZALEZ GALVEZ</t>
  </si>
  <si>
    <t>JEFE DE RECURSOS HUMANOS</t>
  </si>
  <si>
    <t>ROGI-881212-</t>
  </si>
  <si>
    <t>EMMANUEL VEGA NEGRETE</t>
  </si>
  <si>
    <t>VIRR770301-6A9</t>
  </si>
  <si>
    <t>JEFE DE DEPTO. RECURSOS FINANCIEROS.</t>
  </si>
  <si>
    <t>JOSE ANDRADE GARCIA</t>
  </si>
  <si>
    <t>AAGJ800615BZ4</t>
  </si>
  <si>
    <t>VERONICA ANAHY GUTIERREZ SEVILLA</t>
  </si>
  <si>
    <t>JEFE DE PROMOCION Y VINCULACION</t>
  </si>
  <si>
    <t>JEFE DE DEPTO. DE  RECURSOS HUMANOS Y COMPRAS</t>
  </si>
  <si>
    <t>MARIA ESTHER AGUAYO QUIROZ</t>
  </si>
  <si>
    <t>tiempo trabajando</t>
  </si>
  <si>
    <t>MOAE840722-</t>
  </si>
  <si>
    <t>GUILLERMINA GOMEZ MARTINEZ</t>
  </si>
  <si>
    <t>GOMG730406</t>
  </si>
  <si>
    <t>BELEN VARGAS RODRIGUEZ</t>
  </si>
  <si>
    <t>VARB-770809-</t>
  </si>
  <si>
    <t>ANA ROSA CONTRERAS RODRIGUEZ</t>
  </si>
  <si>
    <t>CORA-860920-</t>
  </si>
  <si>
    <t>ANGELICA DEL ROCIO AMEZCUA RODRIGUEZ</t>
  </si>
  <si>
    <t>AERA-840109-</t>
  </si>
  <si>
    <t>ANA LILIA GUTIERREZ MACIEL</t>
  </si>
  <si>
    <t xml:space="preserve">CUAUHTLI TONATIUH RIOS GUTIERREZ </t>
  </si>
  <si>
    <t>ELABORO</t>
  </si>
  <si>
    <t>LIC. RAMONA CECILIA VILLA ROSALES</t>
  </si>
  <si>
    <t>LUCIEL ESMERALDA MEDINA MENDEZ</t>
  </si>
  <si>
    <t>MEML8005148V5</t>
  </si>
  <si>
    <t>GUMA-891128-BG2</t>
  </si>
  <si>
    <t>INSTITUTO TECNOLOGICO SUPERIOR DE TAMAZULA DE GORDIANO</t>
  </si>
  <si>
    <t>GUARDERIA</t>
  </si>
  <si>
    <t>JEFE DE DIVISIÓN IND  INOVACION AGRICOLA</t>
  </si>
  <si>
    <t>JEFE DE DEPTO. DE PROMOCION Y VIN</t>
  </si>
  <si>
    <t>JEFE DE DEPARTAMENTO DE SERVICIOS ESCOLARES</t>
  </si>
  <si>
    <t>MARIA DE JESUS OCHOA  ORTIZ</t>
  </si>
  <si>
    <t>OOOJ671112</t>
  </si>
  <si>
    <t>SUBDIRECCION ADMINISTRATIVA</t>
  </si>
  <si>
    <t>NAYELI CASTAÑEDA CUEVAS</t>
  </si>
  <si>
    <t>CACN871015</t>
  </si>
  <si>
    <t>JEFE DE RECURSOS HUMANO</t>
  </si>
  <si>
    <t>JEFE DE RECURSOS FINANCIEROS</t>
  </si>
  <si>
    <t>JEFE DE PLANEACION</t>
  </si>
  <si>
    <t>CANASTILLA DE MATERNIDAD 1600.00 PESOS A LAS MADRE TRABAJDORAS</t>
  </si>
  <si>
    <t xml:space="preserve">AYUDA PARA LENTES </t>
  </si>
  <si>
    <t>PROCEDE  OTORGAR LA CANTIDAD DE $1600.00 PESOS A LA MADRE TRABJADORA, PREVIA PRESENTACION DE LA LICENCIA  POR GRAVIDEZ EXPEDIDA POR LO SERVICIOS MEDICOS QUE TENGA AUTORIZAD EL GOBIERNO DEL ESTADO.</t>
  </si>
  <si>
    <t>CUANDO EXISTA LA PRESCRIPCION MEDICA EXPEDIDA POR LOS SERVICIOS MEDICOS QUE TENGA AUTRIZADO EL ESTADO Y LA EXHIBICION DEL COMPROBANTE DE PAGO CORRESPONDIENTE PROCEDE OTORGAR UNA VEZ AL AÑO LA CANTIDAD DE $2500.00 PESOS AL TRABAJDOR</t>
  </si>
  <si>
    <t>AYUDA PARA TESIS</t>
  </si>
  <si>
    <t>AL PERSONAL QUE LABORE EN EL INSTITUTO  Y QUE CONCLUYA LA TESIS A NIVEL LICENCIATURA SE LE OTORGARA POR UNICA VEZ LA CANTIDAD DE  $2,500.00 COMO AYUDA PARA IMPRESIÓN DE LA MISMA PREVIA COMPROBACION CON LA FACTURA CORRESPONDIENTE.</t>
  </si>
  <si>
    <t>AYUDA PARA UTILES ESCOLARES</t>
  </si>
  <si>
    <t>EL INSTITUTO OTORGARA UNA VEZ AL AÑO A CADA TRABAJDOR QUE TENGA EN EDAD  ESCOLAR, CURSANDO LOS NIVELES DE: PRIMARIA, SECUNDARIA Y BACHILLERATO, LA CANTIDAD DE $800.00 PARA COMPRAR LIBROS Y UNIFORMES ESCOLARES, PREVIA PRESENTACION DE CONSTANCIA DE ESTUDIOS, ESTE CONCEPTO SERA VALIDO HASTA POR UN HIJO POR CADA TRABAJDOR CUBRIENDOSE EL PAGO EN LA SEGUNDA QUINCENA DE AGOSTO DE CADA AÑO</t>
  </si>
  <si>
    <t>LAURA REBECA PIZANO ORTEGA</t>
  </si>
  <si>
    <t>MARIA GUADALUPE PEREZ CARRAZCO</t>
  </si>
  <si>
    <t>JOSE ANTONIO GUTIERREZ QUIROZ</t>
  </si>
  <si>
    <t>SEX</t>
  </si>
  <si>
    <t>VACANTES</t>
  </si>
  <si>
    <t>M</t>
  </si>
  <si>
    <t>F</t>
  </si>
  <si>
    <t>GUSV8803279T9</t>
  </si>
  <si>
    <t>RIGC821105JF5</t>
  </si>
  <si>
    <t>SAPF760807P6</t>
  </si>
  <si>
    <t>PIOL-890910</t>
  </si>
  <si>
    <t>PECG-800630</t>
  </si>
  <si>
    <t>GUAJ-570613</t>
  </si>
  <si>
    <t>RUBEN HIRAM CASTELLANOS LARA</t>
  </si>
  <si>
    <t>CALR85114</t>
  </si>
  <si>
    <t>CRISHTIAN  ALEJANDRO QUIROZ HERNANDEZ</t>
  </si>
  <si>
    <t>QUHC910305</t>
  </si>
  <si>
    <t>SUBDRIECCION ADMINISTRATIVA</t>
  </si>
  <si>
    <t>ESTIMULO ADMINISTRATIVO EN SEPTIEMBRE</t>
  </si>
  <si>
    <t>SAUL MUNGUIA ORTIZ</t>
  </si>
  <si>
    <t>MUOS-730807P4</t>
  </si>
  <si>
    <t>Tercera Sesión Ordinaria de la Junta Directiva</t>
  </si>
  <si>
    <t xml:space="preserve">JEFE DE DIVISION </t>
  </si>
  <si>
    <t>NOVM8001014HA</t>
  </si>
  <si>
    <t>MAGM710922VA6</t>
  </si>
  <si>
    <t>RAMR711206QW9</t>
  </si>
  <si>
    <t>CECM760807BY2</t>
  </si>
  <si>
    <t>MAEA8210076W2</t>
  </si>
  <si>
    <t>VENE8501305T3</t>
  </si>
  <si>
    <t xml:space="preserve">JEFE DE DEPARTAMENTO </t>
  </si>
</sst>
</file>

<file path=xl/styles.xml><?xml version="1.0" encoding="utf-8"?>
<styleSheet xmlns="http://schemas.openxmlformats.org/spreadsheetml/2006/main">
  <numFmts count="5">
    <numFmt numFmtId="43" formatCode="_-* #,##0.00_-;\-* #,##0.00_-;_-* &quot;-&quot;??_-;_-@_-"/>
    <numFmt numFmtId="164" formatCode="_-[$€-2]* #,##0.00_-;\-[$€-2]* #,##0.00_-;_-[$€-2]* &quot;-&quot;??_-"/>
    <numFmt numFmtId="165" formatCode="#,##0.00_ ;[Red]\-#,##0.00\ "/>
    <numFmt numFmtId="166" formatCode="0.0&quot; años&quot;"/>
    <numFmt numFmtId="167" formatCode="[$-80A]dddd\,\ dd&quot; de &quot;mmmm&quot; de &quot;yyyy;@"/>
  </numFmts>
  <fonts count="35">
    <font>
      <sz val="10"/>
      <name val="Arial"/>
    </font>
    <font>
      <sz val="10"/>
      <name val="Arial"/>
      <family val="2"/>
    </font>
    <font>
      <b/>
      <sz val="10"/>
      <name val="Arial"/>
      <family val="2"/>
    </font>
    <font>
      <sz val="12"/>
      <name val="Arial"/>
      <family val="2"/>
    </font>
    <font>
      <sz val="10"/>
      <name val="MS Sans Serif"/>
      <family val="2"/>
    </font>
    <font>
      <b/>
      <sz val="18"/>
      <name val="Arial"/>
      <family val="2"/>
    </font>
    <font>
      <sz val="10"/>
      <name val="Arial"/>
      <family val="2"/>
    </font>
    <font>
      <sz val="11"/>
      <name val="Arial"/>
      <family val="2"/>
    </font>
    <font>
      <sz val="10"/>
      <color indexed="8"/>
      <name val="Arial"/>
      <family val="2"/>
    </font>
    <font>
      <sz val="16"/>
      <name val="Arial"/>
      <family val="2"/>
    </font>
    <font>
      <sz val="8"/>
      <color indexed="81"/>
      <name val="Tahoma"/>
      <family val="2"/>
    </font>
    <font>
      <b/>
      <sz val="8"/>
      <color indexed="81"/>
      <name val="Tahoma"/>
      <family val="2"/>
    </font>
    <font>
      <sz val="11"/>
      <color indexed="8"/>
      <name val="Arial"/>
      <family val="2"/>
    </font>
    <font>
      <sz val="10"/>
      <name val="AvantGarde Bk BT"/>
      <family val="2"/>
    </font>
    <font>
      <b/>
      <sz val="8"/>
      <name val="Arial"/>
      <family val="2"/>
    </font>
    <font>
      <sz val="8"/>
      <name val="Arial"/>
      <family val="2"/>
    </font>
    <font>
      <b/>
      <sz val="9"/>
      <name val="Arial"/>
      <family val="2"/>
    </font>
    <font>
      <sz val="9"/>
      <name val="Arial"/>
      <family val="2"/>
    </font>
    <font>
      <b/>
      <sz val="18"/>
      <color theme="3"/>
      <name val="Cambria"/>
      <family val="2"/>
      <scheme val="major"/>
    </font>
    <font>
      <b/>
      <sz val="12"/>
      <color theme="3"/>
      <name val="Cambria"/>
      <family val="2"/>
      <scheme val="major"/>
    </font>
    <font>
      <sz val="22"/>
      <name val="Arial"/>
      <family val="2"/>
    </font>
    <font>
      <sz val="9"/>
      <color indexed="81"/>
      <name val="Tahoma"/>
      <family val="2"/>
    </font>
    <font>
      <b/>
      <sz val="9"/>
      <color indexed="81"/>
      <name val="Tahoma"/>
      <family val="2"/>
    </font>
    <font>
      <sz val="12"/>
      <color indexed="81"/>
      <name val="Tahoma"/>
      <family val="2"/>
    </font>
    <font>
      <sz val="12"/>
      <color indexed="8"/>
      <name val="Arial"/>
      <family val="2"/>
    </font>
    <font>
      <sz val="11"/>
      <color indexed="81"/>
      <name val="Tahoma"/>
      <family val="2"/>
    </font>
    <font>
      <b/>
      <sz val="10"/>
      <color rgb="FFC00000"/>
      <name val="Arial"/>
      <family val="2"/>
    </font>
    <font>
      <sz val="12"/>
      <color rgb="FFC00000"/>
      <name val="Arial"/>
      <family val="2"/>
    </font>
    <font>
      <sz val="11"/>
      <color rgb="FFC00000"/>
      <name val="Arial"/>
      <family val="2"/>
    </font>
    <font>
      <b/>
      <sz val="8"/>
      <color rgb="FFC00000"/>
      <name val="Arial"/>
      <family val="2"/>
    </font>
    <font>
      <b/>
      <sz val="9"/>
      <color rgb="FFC00000"/>
      <name val="Arial"/>
      <family val="2"/>
    </font>
    <font>
      <sz val="10"/>
      <color rgb="FFC00000"/>
      <name val="Arial"/>
      <family val="2"/>
    </font>
    <font>
      <b/>
      <sz val="12"/>
      <name val="Cambria"/>
      <family val="2"/>
      <scheme val="major"/>
    </font>
    <font>
      <sz val="8.5"/>
      <name val="MS Sans Serif"/>
      <family val="2"/>
    </font>
    <font>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8" fillId="0" borderId="0" applyNumberFormat="0" applyFill="0" applyBorder="0" applyAlignment="0" applyProtection="0"/>
  </cellStyleXfs>
  <cellXfs count="179">
    <xf numFmtId="0" fontId="0" fillId="0" borderId="0" xfId="0"/>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vertical="center"/>
    </xf>
    <xf numFmtId="4" fontId="6" fillId="0" borderId="0" xfId="3" applyNumberFormat="1" applyFont="1" applyAlignment="1">
      <alignment horizontal="center" vertical="center"/>
    </xf>
    <xf numFmtId="0" fontId="2" fillId="0" borderId="0" xfId="3" applyFont="1" applyAlignment="1">
      <alignment vertical="center"/>
    </xf>
    <xf numFmtId="0" fontId="6" fillId="0" borderId="1" xfId="3" applyFont="1" applyBorder="1" applyAlignment="1">
      <alignment vertical="center"/>
    </xf>
    <xf numFmtId="0" fontId="6" fillId="0" borderId="2" xfId="3" applyFont="1" applyFill="1" applyBorder="1" applyAlignment="1">
      <alignment horizontal="center" vertical="center"/>
    </xf>
    <xf numFmtId="0" fontId="6" fillId="0" borderId="2" xfId="3" applyNumberFormat="1" applyFont="1" applyFill="1" applyBorder="1" applyAlignment="1">
      <alignment horizontal="center" vertical="center"/>
    </xf>
    <xf numFmtId="4" fontId="6" fillId="0" borderId="2" xfId="3" applyNumberFormat="1" applyFont="1" applyFill="1" applyBorder="1" applyAlignment="1">
      <alignment vertical="center"/>
    </xf>
    <xf numFmtId="165" fontId="4" fillId="0" borderId="2" xfId="3" applyNumberFormat="1" applyFill="1" applyBorder="1" applyAlignment="1">
      <alignment vertical="center"/>
    </xf>
    <xf numFmtId="165" fontId="4" fillId="0" borderId="0" xfId="3" applyNumberFormat="1" applyFill="1" applyBorder="1" applyAlignment="1">
      <alignment vertical="center"/>
    </xf>
    <xf numFmtId="165" fontId="6" fillId="0" borderId="0" xfId="3" applyNumberFormat="1" applyFont="1" applyFill="1" applyAlignment="1">
      <alignment vertical="center"/>
    </xf>
    <xf numFmtId="0" fontId="6" fillId="0" borderId="3" xfId="3" applyFont="1" applyFill="1" applyBorder="1" applyAlignment="1">
      <alignment horizontal="center" vertical="center"/>
    </xf>
    <xf numFmtId="4" fontId="6" fillId="0" borderId="3" xfId="3" applyNumberFormat="1" applyFont="1" applyFill="1" applyBorder="1" applyAlignment="1">
      <alignment vertical="center"/>
    </xf>
    <xf numFmtId="165" fontId="4" fillId="0" borderId="3" xfId="3" applyNumberFormat="1" applyFill="1" applyBorder="1" applyAlignment="1">
      <alignment vertical="center"/>
    </xf>
    <xf numFmtId="0" fontId="6" fillId="0" borderId="3" xfId="3" applyFont="1" applyBorder="1" applyAlignment="1">
      <alignment horizontal="center" vertical="center"/>
    </xf>
    <xf numFmtId="0" fontId="6" fillId="0" borderId="3" xfId="3" applyFont="1" applyBorder="1" applyAlignment="1">
      <alignment vertical="center"/>
    </xf>
    <xf numFmtId="4" fontId="6" fillId="0" borderId="3" xfId="3" applyNumberFormat="1" applyFont="1" applyBorder="1" applyAlignment="1">
      <alignment horizontal="center" vertical="center"/>
    </xf>
    <xf numFmtId="165" fontId="6" fillId="0" borderId="3" xfId="3" applyNumberFormat="1" applyFont="1" applyBorder="1" applyAlignment="1">
      <alignment vertical="center"/>
    </xf>
    <xf numFmtId="165" fontId="6" fillId="0" borderId="0" xfId="3" applyNumberFormat="1" applyFont="1" applyBorder="1" applyAlignment="1">
      <alignment vertical="center"/>
    </xf>
    <xf numFmtId="165" fontId="6" fillId="0" borderId="0" xfId="3" applyNumberFormat="1" applyFont="1" applyAlignment="1">
      <alignment vertical="center"/>
    </xf>
    <xf numFmtId="0" fontId="6" fillId="0" borderId="0" xfId="3" applyFont="1" applyBorder="1" applyAlignment="1">
      <alignment vertical="center"/>
    </xf>
    <xf numFmtId="0" fontId="3" fillId="0" borderId="0" xfId="3" applyFont="1" applyAlignment="1">
      <alignment horizontal="center" vertical="center"/>
    </xf>
    <xf numFmtId="0" fontId="6" fillId="0" borderId="0" xfId="3" applyFont="1" applyAlignment="1">
      <alignment horizontal="left" vertical="center"/>
    </xf>
    <xf numFmtId="4" fontId="6" fillId="0" borderId="0" xfId="3" applyNumberFormat="1" applyFont="1" applyAlignment="1">
      <alignment horizontal="left" vertical="center"/>
    </xf>
    <xf numFmtId="0" fontId="5" fillId="0" borderId="0" xfId="3" applyFont="1" applyAlignment="1">
      <alignment horizontal="center" vertical="center"/>
    </xf>
    <xf numFmtId="0" fontId="0" fillId="0" borderId="1" xfId="0" applyBorder="1" applyAlignment="1">
      <alignment vertical="center"/>
    </xf>
    <xf numFmtId="0" fontId="6" fillId="0" borderId="3" xfId="0" applyFont="1" applyFill="1" applyBorder="1"/>
    <xf numFmtId="0" fontId="8" fillId="0" borderId="3" xfId="0" applyFont="1" applyFill="1" applyBorder="1" applyAlignment="1">
      <alignment horizontal="center"/>
    </xf>
    <xf numFmtId="0" fontId="6" fillId="0" borderId="3" xfId="0" applyFont="1" applyBorder="1"/>
    <xf numFmtId="0" fontId="6" fillId="0" borderId="3" xfId="0" applyFont="1" applyFill="1" applyBorder="1" applyAlignment="1">
      <alignment horizontal="center"/>
    </xf>
    <xf numFmtId="165" fontId="6" fillId="0" borderId="3" xfId="3" applyNumberFormat="1" applyFont="1" applyFill="1" applyBorder="1" applyAlignment="1">
      <alignment vertical="center"/>
    </xf>
    <xf numFmtId="0" fontId="6" fillId="0" borderId="3" xfId="0" applyFont="1" applyBorder="1" applyAlignment="1">
      <alignment horizontal="center"/>
    </xf>
    <xf numFmtId="0" fontId="6" fillId="0" borderId="0" xfId="3" applyFont="1" applyBorder="1" applyAlignment="1">
      <alignment horizontal="center" vertical="center"/>
    </xf>
    <xf numFmtId="0" fontId="8" fillId="0" borderId="0" xfId="0" applyFont="1" applyFill="1" applyBorder="1" applyAlignment="1">
      <alignment horizontal="center"/>
    </xf>
    <xf numFmtId="0" fontId="6" fillId="0" borderId="0" xfId="0" applyFont="1" applyBorder="1" applyAlignment="1">
      <alignment horizontal="center"/>
    </xf>
    <xf numFmtId="4" fontId="6" fillId="0" borderId="0" xfId="3" applyNumberFormat="1" applyFont="1" applyFill="1" applyBorder="1" applyAlignment="1">
      <alignment vertical="center"/>
    </xf>
    <xf numFmtId="4" fontId="6" fillId="0" borderId="0" xfId="3" applyNumberFormat="1" applyFont="1" applyBorder="1" applyAlignment="1">
      <alignment horizontal="center" vertical="center"/>
    </xf>
    <xf numFmtId="165" fontId="6" fillId="0" borderId="0" xfId="3" applyNumberFormat="1" applyFont="1" applyFill="1" applyBorder="1" applyAlignment="1">
      <alignment vertical="center"/>
    </xf>
    <xf numFmtId="0" fontId="6" fillId="0" borderId="0" xfId="3" applyFont="1" applyFill="1" applyBorder="1" applyAlignment="1">
      <alignment horizontal="center" vertical="center"/>
    </xf>
    <xf numFmtId="0" fontId="6" fillId="0" borderId="0" xfId="3" applyNumberFormat="1" applyFont="1" applyFill="1" applyBorder="1" applyAlignment="1">
      <alignment horizontal="center" vertical="center"/>
    </xf>
    <xf numFmtId="0" fontId="6" fillId="0" borderId="0" xfId="0" applyFont="1" applyFill="1" applyBorder="1" applyAlignment="1">
      <alignment horizontal="center"/>
    </xf>
    <xf numFmtId="0" fontId="9" fillId="0" borderId="1" xfId="3" applyFont="1" applyBorder="1" applyAlignment="1">
      <alignment horizontal="left" vertical="center"/>
    </xf>
    <xf numFmtId="0" fontId="6" fillId="2" borderId="3" xfId="0" applyFont="1" applyFill="1" applyBorder="1"/>
    <xf numFmtId="0" fontId="6" fillId="2" borderId="0" xfId="0" applyFont="1" applyFill="1" applyBorder="1"/>
    <xf numFmtId="0" fontId="7" fillId="0" borderId="0" xfId="3" applyFont="1" applyAlignment="1">
      <alignment horizontal="center" vertical="center"/>
    </xf>
    <xf numFmtId="0" fontId="7" fillId="0" borderId="1" xfId="0" applyFont="1" applyBorder="1" applyAlignment="1">
      <alignment vertical="center"/>
    </xf>
    <xf numFmtId="0" fontId="7" fillId="0" borderId="3" xfId="3" applyFont="1" applyFill="1" applyBorder="1" applyAlignment="1">
      <alignment horizontal="center" vertical="center"/>
    </xf>
    <xf numFmtId="0" fontId="7" fillId="0" borderId="3" xfId="3" applyFont="1" applyBorder="1" applyAlignment="1">
      <alignment horizontal="center" vertical="center"/>
    </xf>
    <xf numFmtId="14" fontId="7" fillId="0" borderId="0" xfId="3" applyNumberFormat="1" applyFont="1" applyBorder="1" applyAlignment="1">
      <alignment horizontal="center" vertical="center"/>
    </xf>
    <xf numFmtId="0" fontId="7" fillId="0" borderId="0" xfId="3" applyFont="1" applyBorder="1" applyAlignment="1">
      <alignment horizontal="center" vertical="center"/>
    </xf>
    <xf numFmtId="0" fontId="7" fillId="0" borderId="0" xfId="3" applyFont="1" applyAlignment="1">
      <alignment horizontal="left" vertical="center"/>
    </xf>
    <xf numFmtId="43" fontId="6" fillId="0" borderId="3" xfId="2" applyFont="1" applyBorder="1" applyAlignment="1"/>
    <xf numFmtId="0" fontId="7" fillId="0" borderId="3" xfId="0" applyFont="1" applyFill="1" applyBorder="1" applyAlignment="1" applyProtection="1">
      <alignment horizontal="center"/>
    </xf>
    <xf numFmtId="0" fontId="0" fillId="0" borderId="1" xfId="0" applyBorder="1" applyAlignment="1">
      <alignment horizontal="center" vertical="center"/>
    </xf>
    <xf numFmtId="0" fontId="7" fillId="0" borderId="3" xfId="4" applyNumberFormat="1" applyFont="1" applyBorder="1" applyAlignment="1">
      <alignment horizontal="center"/>
    </xf>
    <xf numFmtId="0" fontId="7" fillId="0" borderId="3" xfId="0" applyFont="1" applyBorder="1" applyAlignment="1">
      <alignment horizontal="center"/>
    </xf>
    <xf numFmtId="0" fontId="12" fillId="0" borderId="3" xfId="4" applyFont="1" applyBorder="1" applyAlignment="1">
      <alignment horizontal="center"/>
    </xf>
    <xf numFmtId="166" fontId="13" fillId="2" borderId="0" xfId="0" applyNumberFormat="1" applyFont="1" applyFill="1" applyBorder="1" applyAlignment="1">
      <alignment horizontal="center" vertical="center"/>
    </xf>
    <xf numFmtId="0" fontId="5" fillId="0" borderId="0" xfId="3" applyFont="1" applyAlignment="1">
      <alignment vertical="center"/>
    </xf>
    <xf numFmtId="4" fontId="6" fillId="0" borderId="3" xfId="0" applyNumberFormat="1" applyFont="1" applyBorder="1" applyAlignment="1"/>
    <xf numFmtId="4" fontId="6" fillId="0" borderId="0" xfId="0" applyNumberFormat="1" applyFont="1" applyBorder="1" applyAlignment="1"/>
    <xf numFmtId="0" fontId="14" fillId="0" borderId="0" xfId="3" applyFont="1" applyAlignment="1">
      <alignment horizontal="center" vertical="center"/>
    </xf>
    <xf numFmtId="0" fontId="15" fillId="0" borderId="1" xfId="3" applyFont="1" applyBorder="1" applyAlignment="1">
      <alignment vertical="center"/>
    </xf>
    <xf numFmtId="0" fontId="15" fillId="0" borderId="0" xfId="3" applyFont="1" applyAlignment="1">
      <alignment vertical="center"/>
    </xf>
    <xf numFmtId="0" fontId="15" fillId="0" borderId="3" xfId="0" applyFont="1" applyFill="1" applyBorder="1"/>
    <xf numFmtId="0" fontId="15" fillId="0" borderId="3" xfId="0" applyFont="1" applyBorder="1"/>
    <xf numFmtId="0" fontId="15" fillId="0" borderId="3" xfId="0" applyFont="1" applyFill="1" applyBorder="1" applyAlignment="1">
      <alignment wrapText="1"/>
    </xf>
    <xf numFmtId="0" fontId="15" fillId="0" borderId="3" xfId="0" applyFont="1" applyFill="1" applyBorder="1" applyAlignment="1">
      <alignment horizontal="left"/>
    </xf>
    <xf numFmtId="0" fontId="15" fillId="0" borderId="0" xfId="0" applyFont="1" applyBorder="1"/>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6" xfId="3" applyNumberFormat="1" applyFont="1" applyFill="1" applyBorder="1" applyAlignment="1">
      <alignment horizontal="center" vertical="center"/>
    </xf>
    <xf numFmtId="0" fontId="7" fillId="0" borderId="6" xfId="4" applyNumberFormat="1" applyFont="1" applyBorder="1" applyAlignment="1">
      <alignment horizontal="center"/>
    </xf>
    <xf numFmtId="166" fontId="13" fillId="2" borderId="7" xfId="0" applyNumberFormat="1" applyFont="1" applyFill="1" applyBorder="1" applyAlignment="1">
      <alignment horizontal="center" vertical="center"/>
    </xf>
    <xf numFmtId="0" fontId="8" fillId="0" borderId="6" xfId="0" applyFont="1" applyFill="1" applyBorder="1" applyAlignment="1">
      <alignment horizontal="center"/>
    </xf>
    <xf numFmtId="0" fontId="6" fillId="0" borderId="6" xfId="3" applyFont="1" applyFill="1" applyBorder="1" applyAlignment="1">
      <alignment horizontal="center"/>
    </xf>
    <xf numFmtId="0" fontId="15" fillId="0" borderId="6" xfId="0" applyFont="1" applyFill="1" applyBorder="1"/>
    <xf numFmtId="43" fontId="8" fillId="0" borderId="6" xfId="2" applyFont="1" applyFill="1" applyBorder="1" applyAlignment="1"/>
    <xf numFmtId="4" fontId="6" fillId="0" borderId="6" xfId="3" applyNumberFormat="1" applyFont="1" applyFill="1" applyBorder="1" applyAlignment="1">
      <alignment vertical="center"/>
    </xf>
    <xf numFmtId="165" fontId="4" fillId="0" borderId="6" xfId="3" applyNumberFormat="1" applyFill="1" applyBorder="1" applyAlignment="1">
      <alignment vertical="center"/>
    </xf>
    <xf numFmtId="165" fontId="6" fillId="0" borderId="6" xfId="3" applyNumberFormat="1" applyFont="1" applyFill="1" applyBorder="1" applyAlignment="1">
      <alignment vertical="center"/>
    </xf>
    <xf numFmtId="165" fontId="4" fillId="0" borderId="8" xfId="3" applyNumberFormat="1" applyFill="1" applyBorder="1" applyAlignment="1">
      <alignment vertical="center"/>
    </xf>
    <xf numFmtId="0" fontId="6" fillId="0" borderId="9" xfId="3" applyFont="1" applyFill="1" applyBorder="1" applyAlignment="1">
      <alignment horizontal="center" vertical="center"/>
    </xf>
    <xf numFmtId="0" fontId="6" fillId="0" borderId="10" xfId="3" applyFont="1" applyFill="1" applyBorder="1" applyAlignment="1">
      <alignment horizontal="center" vertical="center"/>
    </xf>
    <xf numFmtId="0" fontId="6" fillId="0" borderId="4" xfId="0" applyFont="1" applyBorder="1"/>
    <xf numFmtId="0" fontId="7" fillId="0" borderId="4" xfId="3" applyFont="1" applyBorder="1" applyAlignment="1">
      <alignment horizontal="center" vertical="center"/>
    </xf>
    <xf numFmtId="0" fontId="6" fillId="0" borderId="4" xfId="0" applyFont="1" applyBorder="1" applyAlignment="1">
      <alignment horizontal="center"/>
    </xf>
    <xf numFmtId="0" fontId="6" fillId="0" borderId="4" xfId="0" applyFont="1" applyFill="1" applyBorder="1" applyAlignment="1">
      <alignment horizontal="center"/>
    </xf>
    <xf numFmtId="0" fontId="6" fillId="0" borderId="4" xfId="3" applyFont="1" applyBorder="1" applyAlignment="1">
      <alignment horizontal="center" vertical="center"/>
    </xf>
    <xf numFmtId="0" fontId="8" fillId="0" borderId="4" xfId="0" applyFont="1" applyFill="1" applyBorder="1" applyAlignment="1">
      <alignment horizontal="center"/>
    </xf>
    <xf numFmtId="4" fontId="6" fillId="0" borderId="4" xfId="0" applyNumberFormat="1" applyFont="1" applyBorder="1" applyAlignment="1"/>
    <xf numFmtId="4" fontId="6" fillId="0" borderId="11" xfId="3" applyNumberFormat="1" applyFont="1" applyFill="1" applyBorder="1" applyAlignment="1">
      <alignment vertical="center"/>
    </xf>
    <xf numFmtId="4" fontId="6" fillId="0" borderId="4" xfId="3" applyNumberFormat="1" applyFont="1" applyBorder="1" applyAlignment="1">
      <alignment horizontal="center" vertical="center"/>
    </xf>
    <xf numFmtId="165" fontId="4" fillId="0" borderId="11" xfId="3" applyNumberFormat="1" applyFill="1" applyBorder="1" applyAlignment="1">
      <alignment vertical="center"/>
    </xf>
    <xf numFmtId="165" fontId="6" fillId="0" borderId="4" xfId="3" applyNumberFormat="1" applyFont="1" applyFill="1" applyBorder="1" applyAlignment="1">
      <alignment vertical="center"/>
    </xf>
    <xf numFmtId="0" fontId="6" fillId="0" borderId="4" xfId="3" applyFont="1" applyBorder="1" applyAlignment="1">
      <alignment vertical="center"/>
    </xf>
    <xf numFmtId="0" fontId="6" fillId="2" borderId="4" xfId="0" applyFont="1" applyFill="1" applyBorder="1"/>
    <xf numFmtId="0" fontId="15" fillId="0" borderId="4" xfId="0" applyFont="1" applyBorder="1"/>
    <xf numFmtId="0" fontId="15" fillId="0" borderId="4" xfId="0" applyFont="1" applyFill="1" applyBorder="1" applyAlignment="1">
      <alignment horizontal="left"/>
    </xf>
    <xf numFmtId="0" fontId="16" fillId="0" borderId="0" xfId="3" applyFont="1" applyAlignment="1">
      <alignment horizontal="center" vertical="center"/>
    </xf>
    <xf numFmtId="0" fontId="17" fillId="0" borderId="0" xfId="3" applyFont="1" applyAlignment="1">
      <alignment horizontal="center" vertical="center"/>
    </xf>
    <xf numFmtId="0" fontId="17" fillId="0" borderId="6" xfId="0" applyFont="1" applyFill="1" applyBorder="1" applyAlignment="1">
      <alignment horizontal="left"/>
    </xf>
    <xf numFmtId="0" fontId="17" fillId="0" borderId="3" xfId="0" applyFont="1" applyBorder="1" applyAlignment="1">
      <alignment horizontal="left"/>
    </xf>
    <xf numFmtId="0" fontId="17" fillId="0" borderId="3" xfId="0" applyFont="1" applyFill="1" applyBorder="1" applyAlignment="1">
      <alignment horizontal="left"/>
    </xf>
    <xf numFmtId="0" fontId="17" fillId="0" borderId="4" xfId="0" applyFont="1" applyBorder="1" applyAlignment="1">
      <alignment horizontal="left"/>
    </xf>
    <xf numFmtId="0" fontId="17" fillId="0" borderId="0" xfId="0" applyFont="1" applyBorder="1" applyAlignment="1">
      <alignment horizontal="left"/>
    </xf>
    <xf numFmtId="0" fontId="20" fillId="0" borderId="1" xfId="0" applyFont="1" applyBorder="1" applyAlignment="1">
      <alignment vertical="center"/>
    </xf>
    <xf numFmtId="0" fontId="1" fillId="0" borderId="3" xfId="0" applyFont="1" applyBorder="1"/>
    <xf numFmtId="0" fontId="3" fillId="0" borderId="1" xfId="0" applyFont="1" applyBorder="1" applyAlignment="1">
      <alignment vertical="center"/>
    </xf>
    <xf numFmtId="14" fontId="3" fillId="0" borderId="6" xfId="0" applyNumberFormat="1" applyFont="1" applyBorder="1" applyAlignment="1">
      <alignment horizontal="center"/>
    </xf>
    <xf numFmtId="14" fontId="3" fillId="0" borderId="3" xfId="0" applyNumberFormat="1" applyFont="1" applyBorder="1" applyAlignment="1">
      <alignment horizontal="center"/>
    </xf>
    <xf numFmtId="14" fontId="3" fillId="0" borderId="3" xfId="3" applyNumberFormat="1" applyFont="1" applyFill="1" applyBorder="1" applyAlignment="1">
      <alignment horizontal="center" vertical="center"/>
    </xf>
    <xf numFmtId="14" fontId="3" fillId="0" borderId="3" xfId="0" applyNumberFormat="1" applyFont="1" applyFill="1" applyBorder="1" applyAlignment="1">
      <alignment horizontal="center"/>
    </xf>
    <xf numFmtId="14" fontId="3" fillId="0" borderId="3" xfId="3" applyNumberFormat="1" applyFont="1" applyBorder="1" applyAlignment="1">
      <alignment horizontal="center" vertical="center"/>
    </xf>
    <xf numFmtId="14" fontId="3" fillId="0" borderId="0" xfId="3" applyNumberFormat="1" applyFont="1" applyBorder="1" applyAlignment="1">
      <alignment horizontal="center" vertical="center"/>
    </xf>
    <xf numFmtId="14" fontId="24" fillId="0" borderId="3" xfId="0" applyNumberFormat="1" applyFont="1" applyFill="1" applyBorder="1" applyAlignment="1">
      <alignment horizontal="center"/>
    </xf>
    <xf numFmtId="14" fontId="3" fillId="0" borderId="3" xfId="0" applyNumberFormat="1" applyFont="1" applyFill="1" applyBorder="1" applyAlignment="1">
      <alignment horizontal="center" wrapText="1"/>
    </xf>
    <xf numFmtId="14" fontId="3" fillId="0" borderId="3" xfId="3" applyNumberFormat="1" applyFont="1" applyFill="1" applyBorder="1" applyAlignment="1">
      <alignment horizontal="center" vertical="center" wrapText="1"/>
    </xf>
    <xf numFmtId="14" fontId="3" fillId="0" borderId="4" xfId="3" applyNumberFormat="1" applyFont="1" applyFill="1" applyBorder="1" applyAlignment="1">
      <alignment horizontal="center" vertical="center"/>
    </xf>
    <xf numFmtId="0" fontId="3" fillId="0" borderId="3" xfId="3" applyFont="1" applyBorder="1" applyAlignment="1">
      <alignment horizontal="center" vertical="center"/>
    </xf>
    <xf numFmtId="14" fontId="3" fillId="0" borderId="4" xfId="3" applyNumberFormat="1" applyFont="1" applyBorder="1" applyAlignment="1">
      <alignment horizontal="center" vertical="center"/>
    </xf>
    <xf numFmtId="0" fontId="3" fillId="0" borderId="0" xfId="3" applyFont="1" applyAlignment="1">
      <alignment horizontal="left" vertical="center"/>
    </xf>
    <xf numFmtId="0" fontId="5" fillId="0" borderId="0" xfId="3" applyFont="1" applyAlignment="1">
      <alignment horizontal="center" vertical="center"/>
    </xf>
    <xf numFmtId="0" fontId="1" fillId="2" borderId="3" xfId="0" applyFont="1" applyFill="1" applyBorder="1"/>
    <xf numFmtId="4" fontId="1" fillId="0" borderId="0" xfId="3" applyNumberFormat="1" applyFont="1" applyAlignment="1">
      <alignment horizontal="center" vertical="center"/>
    </xf>
    <xf numFmtId="0" fontId="15" fillId="3" borderId="3" xfId="0" applyFont="1" applyFill="1" applyBorder="1"/>
    <xf numFmtId="0" fontId="5" fillId="0" borderId="0" xfId="3" applyFont="1" applyAlignment="1">
      <alignment horizontal="center" vertical="center"/>
    </xf>
    <xf numFmtId="0" fontId="5" fillId="0" borderId="0" xfId="3" applyFont="1" applyAlignment="1">
      <alignment horizontal="center" vertical="center" wrapText="1"/>
    </xf>
    <xf numFmtId="0" fontId="1" fillId="0" borderId="3" xfId="0" applyFont="1" applyFill="1" applyBorder="1"/>
    <xf numFmtId="4" fontId="26" fillId="0" borderId="0" xfId="3" applyNumberFormat="1" applyFont="1" applyFill="1" applyBorder="1" applyAlignment="1">
      <alignment horizontal="center" vertical="center" wrapText="1"/>
    </xf>
    <xf numFmtId="0" fontId="31" fillId="0" borderId="0" xfId="3" applyNumberFormat="1" applyFont="1" applyFill="1" applyAlignment="1">
      <alignment vertical="center"/>
    </xf>
    <xf numFmtId="4" fontId="26" fillId="4" borderId="0" xfId="3" applyNumberFormat="1" applyFont="1" applyFill="1" applyBorder="1" applyAlignment="1">
      <alignment horizontal="center" vertical="center" wrapText="1"/>
    </xf>
    <xf numFmtId="0" fontId="26" fillId="4" borderId="0" xfId="3" applyFont="1" applyFill="1" applyBorder="1" applyAlignment="1">
      <alignment horizontal="center" vertical="center" wrapText="1"/>
    </xf>
    <xf numFmtId="167" fontId="19" fillId="0" borderId="0" xfId="5" applyNumberFormat="1" applyFont="1" applyFill="1" applyAlignment="1">
      <alignment horizontal="center" vertical="center"/>
    </xf>
    <xf numFmtId="0" fontId="6" fillId="0" borderId="0" xfId="3" applyFont="1" applyFill="1" applyAlignment="1">
      <alignment vertical="center"/>
    </xf>
    <xf numFmtId="0" fontId="26" fillId="4" borderId="15" xfId="3" applyNumberFormat="1" applyFont="1" applyFill="1" applyBorder="1" applyAlignment="1">
      <alignment horizontal="center" vertical="center" wrapText="1"/>
    </xf>
    <xf numFmtId="0" fontId="26" fillId="4" borderId="16" xfId="3" applyNumberFormat="1" applyFont="1" applyFill="1" applyBorder="1" applyAlignment="1">
      <alignment horizontal="center" vertical="center" wrapText="1"/>
    </xf>
    <xf numFmtId="0" fontId="27" fillId="4" borderId="16" xfId="3" applyNumberFormat="1" applyFont="1" applyFill="1" applyBorder="1" applyAlignment="1">
      <alignment horizontal="center" vertical="center" wrapText="1"/>
    </xf>
    <xf numFmtId="0" fontId="28" fillId="4" borderId="16" xfId="3" applyNumberFormat="1" applyFont="1" applyFill="1" applyBorder="1" applyAlignment="1">
      <alignment horizontal="center" vertical="center" wrapText="1"/>
    </xf>
    <xf numFmtId="0" fontId="29" fillId="4" borderId="16" xfId="3" applyNumberFormat="1" applyFont="1" applyFill="1" applyBorder="1" applyAlignment="1">
      <alignment horizontal="center" vertical="center" wrapText="1"/>
    </xf>
    <xf numFmtId="0" fontId="30" fillId="4" borderId="16" xfId="3" applyNumberFormat="1" applyFont="1" applyFill="1" applyBorder="1" applyAlignment="1">
      <alignment horizontal="center" vertical="center" wrapText="1"/>
    </xf>
    <xf numFmtId="0" fontId="26" fillId="4" borderId="16" xfId="3" applyNumberFormat="1" applyFont="1" applyFill="1" applyBorder="1" applyAlignment="1">
      <alignment vertical="center" wrapText="1"/>
    </xf>
    <xf numFmtId="4" fontId="26" fillId="4" borderId="16" xfId="3" applyNumberFormat="1" applyFont="1" applyFill="1" applyBorder="1" applyAlignment="1">
      <alignment horizontal="center" vertical="center" wrapText="1"/>
    </xf>
    <xf numFmtId="4" fontId="30" fillId="4" borderId="16" xfId="3" applyNumberFormat="1" applyFont="1" applyFill="1" applyBorder="1" applyAlignment="1">
      <alignment horizontal="center" vertical="center" wrapText="1"/>
    </xf>
    <xf numFmtId="4" fontId="26" fillId="4" borderId="17" xfId="3" applyNumberFormat="1" applyFont="1" applyFill="1" applyBorder="1" applyAlignment="1">
      <alignment horizontal="center" vertical="center" wrapText="1"/>
    </xf>
    <xf numFmtId="4" fontId="26" fillId="4" borderId="16" xfId="3" applyNumberFormat="1" applyFont="1" applyFill="1" applyBorder="1" applyAlignment="1">
      <alignment horizontal="center" vertical="center"/>
    </xf>
    <xf numFmtId="0" fontId="26" fillId="4" borderId="16" xfId="3" applyFont="1" applyFill="1" applyBorder="1" applyAlignment="1">
      <alignment horizontal="center" vertical="center"/>
    </xf>
    <xf numFmtId="0" fontId="26" fillId="4" borderId="19" xfId="3" applyFont="1" applyFill="1" applyBorder="1" applyAlignment="1">
      <alignment horizontal="center" vertical="center" wrapText="1"/>
    </xf>
    <xf numFmtId="0" fontId="26" fillId="4" borderId="22" xfId="3" applyFont="1" applyFill="1" applyBorder="1" applyAlignment="1">
      <alignment horizontal="center" vertical="center" wrapText="1"/>
    </xf>
    <xf numFmtId="4" fontId="26" fillId="4" borderId="21" xfId="3" applyNumberFormat="1" applyFont="1" applyFill="1" applyBorder="1" applyAlignment="1">
      <alignment horizontal="center" vertical="center" wrapText="1"/>
    </xf>
    <xf numFmtId="0" fontId="7" fillId="0" borderId="13" xfId="0" applyFont="1" applyFill="1" applyBorder="1" applyAlignment="1">
      <alignment horizontal="center"/>
    </xf>
    <xf numFmtId="0" fontId="6" fillId="2" borderId="0" xfId="0" applyFont="1" applyFill="1" applyBorder="1" applyAlignment="1">
      <alignment horizontal="center"/>
    </xf>
    <xf numFmtId="0" fontId="1" fillId="0" borderId="3" xfId="0" applyFont="1" applyBorder="1" applyAlignment="1">
      <alignment horizontal="center" vertical="center"/>
    </xf>
    <xf numFmtId="0" fontId="5" fillId="0" borderId="0" xfId="3" applyFont="1" applyAlignment="1">
      <alignment horizontal="center" vertical="center"/>
    </xf>
    <xf numFmtId="165" fontId="33" fillId="0" borderId="12" xfId="3" applyNumberFormat="1" applyFont="1" applyFill="1" applyBorder="1" applyAlignment="1">
      <alignment horizontal="center" vertical="center" wrapText="1"/>
    </xf>
    <xf numFmtId="165" fontId="33" fillId="0" borderId="13" xfId="3" applyNumberFormat="1" applyFont="1" applyFill="1" applyBorder="1" applyAlignment="1">
      <alignment horizontal="center" vertical="center" wrapText="1"/>
    </xf>
    <xf numFmtId="165" fontId="33" fillId="0" borderId="11" xfId="3" applyNumberFormat="1" applyFont="1" applyFill="1" applyBorder="1" applyAlignment="1">
      <alignment horizontal="center" vertical="center" wrapText="1"/>
    </xf>
    <xf numFmtId="165" fontId="4" fillId="0" borderId="12" xfId="3" applyNumberFormat="1" applyFill="1" applyBorder="1" applyAlignment="1">
      <alignment horizontal="center" vertical="center" wrapText="1"/>
    </xf>
    <xf numFmtId="165" fontId="4" fillId="0" borderId="13" xfId="3" applyNumberFormat="1" applyFill="1" applyBorder="1" applyAlignment="1">
      <alignment horizontal="center" vertical="center" wrapText="1"/>
    </xf>
    <xf numFmtId="165" fontId="4" fillId="0" borderId="11" xfId="3" applyNumberFormat="1" applyFill="1" applyBorder="1" applyAlignment="1">
      <alignment horizontal="center" vertical="center" wrapText="1"/>
    </xf>
    <xf numFmtId="0" fontId="5" fillId="0" borderId="0" xfId="3" applyFont="1" applyAlignment="1">
      <alignment horizontal="center" vertical="center"/>
    </xf>
    <xf numFmtId="4" fontId="26" fillId="4" borderId="16" xfId="3" applyNumberFormat="1" applyFont="1" applyFill="1" applyBorder="1" applyAlignment="1">
      <alignment horizontal="center" vertical="center"/>
    </xf>
    <xf numFmtId="0" fontId="26" fillId="4" borderId="16" xfId="3" applyFont="1" applyFill="1" applyBorder="1" applyAlignment="1">
      <alignment horizontal="center" vertical="center"/>
    </xf>
    <xf numFmtId="0" fontId="26" fillId="4" borderId="18" xfId="3" applyFont="1" applyFill="1" applyBorder="1" applyAlignment="1">
      <alignment horizontal="center" vertical="center"/>
    </xf>
    <xf numFmtId="0" fontId="26" fillId="4" borderId="19" xfId="3" applyFont="1" applyFill="1" applyBorder="1" applyAlignment="1">
      <alignment horizontal="center" vertical="center"/>
    </xf>
    <xf numFmtId="0" fontId="26" fillId="4" borderId="20" xfId="3" applyFont="1" applyFill="1" applyBorder="1" applyAlignment="1">
      <alignment horizontal="center" vertical="center"/>
    </xf>
    <xf numFmtId="0" fontId="5" fillId="0" borderId="0" xfId="3" applyFont="1" applyAlignment="1">
      <alignment horizontal="center" vertical="center" wrapText="1"/>
    </xf>
    <xf numFmtId="0" fontId="26" fillId="4" borderId="21" xfId="3" applyFont="1" applyFill="1" applyBorder="1" applyAlignment="1">
      <alignment horizontal="center" vertical="center" wrapText="1"/>
    </xf>
    <xf numFmtId="0" fontId="26" fillId="4" borderId="20" xfId="3" applyFont="1" applyFill="1" applyBorder="1" applyAlignment="1">
      <alignment horizontal="center" vertical="center" wrapText="1"/>
    </xf>
    <xf numFmtId="0" fontId="6" fillId="0" borderId="14" xfId="3" applyFont="1" applyBorder="1" applyAlignment="1">
      <alignment horizontal="center" vertical="center"/>
    </xf>
    <xf numFmtId="167" fontId="32" fillId="5" borderId="0" xfId="5" applyNumberFormat="1" applyFont="1" applyFill="1" applyAlignment="1">
      <alignment horizontal="center" vertical="center"/>
    </xf>
    <xf numFmtId="0" fontId="0" fillId="0" borderId="23" xfId="0" applyBorder="1" applyAlignment="1">
      <alignment horizontal="center"/>
    </xf>
    <xf numFmtId="0" fontId="0" fillId="0" borderId="23" xfId="0" applyFont="1" applyBorder="1" applyAlignment="1">
      <alignment horizontal="center"/>
    </xf>
    <xf numFmtId="0" fontId="34" fillId="0" borderId="23" xfId="0" applyFont="1" applyBorder="1" applyAlignment="1">
      <alignment horizontal="center"/>
    </xf>
    <xf numFmtId="0" fontId="0" fillId="0" borderId="23" xfId="0" applyBorder="1" applyAlignment="1">
      <alignment horizontal="center" vertical="center"/>
    </xf>
    <xf numFmtId="0" fontId="0" fillId="0" borderId="23" xfId="0" applyFont="1" applyBorder="1" applyAlignment="1">
      <alignment horizontal="center" vertical="center"/>
    </xf>
    <xf numFmtId="0" fontId="34" fillId="0" borderId="23" xfId="0" applyFont="1" applyBorder="1" applyAlignment="1">
      <alignment horizontal="center" vertical="center"/>
    </xf>
  </cellXfs>
  <cellStyles count="6">
    <cellStyle name="Euro" xfId="1"/>
    <cellStyle name="Millares" xfId="2" builtinId="3"/>
    <cellStyle name="Normal" xfId="0" builtinId="0"/>
    <cellStyle name="Normal_~9885111" xfId="3"/>
    <cellStyle name="Normal_PLANTILLA P-ADMON" xfId="4"/>
    <cellStyle name="Título" xfId="5" builtin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108857</xdr:colOff>
      <xdr:row>0</xdr:row>
      <xdr:rowOff>204107</xdr:rowOff>
    </xdr:from>
    <xdr:to>
      <xdr:col>6</xdr:col>
      <xdr:colOff>1102753</xdr:colOff>
      <xdr:row>3</xdr:row>
      <xdr:rowOff>36033</xdr:rowOff>
    </xdr:to>
    <xdr:pic>
      <xdr:nvPicPr>
        <xdr:cNvPr id="2" name="1 Imagen" descr="\\192.168.1.64\Escaneos\Logo_ITS_Tamazula.png"/>
        <xdr:cNvPicPr/>
      </xdr:nvPicPr>
      <xdr:blipFill>
        <a:blip xmlns:r="http://schemas.openxmlformats.org/officeDocument/2006/relationships" r:embed="rId1" cstate="print"/>
        <a:srcRect/>
        <a:stretch>
          <a:fillRect/>
        </a:stretch>
      </xdr:blipFill>
      <xdr:spPr bwMode="auto">
        <a:xfrm>
          <a:off x="1823357" y="204107"/>
          <a:ext cx="1483753" cy="879676"/>
        </a:xfrm>
        <a:prstGeom prst="rect">
          <a:avLst/>
        </a:prstGeom>
        <a:noFill/>
        <a:ln w="9525">
          <a:noFill/>
          <a:miter lim="800000"/>
          <a:headEnd/>
          <a:tailEnd/>
        </a:ln>
      </xdr:spPr>
    </xdr:pic>
    <xdr:clientData/>
  </xdr:twoCellAnchor>
  <xdr:twoCellAnchor editAs="oneCell">
    <xdr:from>
      <xdr:col>36</xdr:col>
      <xdr:colOff>54429</xdr:colOff>
      <xdr:row>0</xdr:row>
      <xdr:rowOff>285750</xdr:rowOff>
    </xdr:from>
    <xdr:to>
      <xdr:col>38</xdr:col>
      <xdr:colOff>130319</xdr:colOff>
      <xdr:row>2</xdr:row>
      <xdr:rowOff>109374</xdr:rowOff>
    </xdr:to>
    <xdr:pic>
      <xdr:nvPicPr>
        <xdr:cNvPr id="3" name="2 Imagen" descr="http://www.radiocosta.com.mx/wp-content/uploads/2013/04/Logo-Gobierno-del-Estado-Jalisco.jpg"/>
        <xdr:cNvPicPr/>
      </xdr:nvPicPr>
      <xdr:blipFill>
        <a:blip xmlns:r="http://schemas.openxmlformats.org/officeDocument/2006/relationships" r:embed="rId2" cstate="print"/>
        <a:srcRect l="2028" t="9756" r="5132" b="16799"/>
        <a:stretch>
          <a:fillRect/>
        </a:stretch>
      </xdr:blipFill>
      <xdr:spPr bwMode="auto">
        <a:xfrm>
          <a:off x="29581929" y="285750"/>
          <a:ext cx="2307461" cy="69448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Hoja15">
    <tabColor theme="3" tint="0.39997558519241921"/>
  </sheetPr>
  <dimension ref="A1:AP63"/>
  <sheetViews>
    <sheetView showGridLines="0" tabSelected="1" zoomScale="70" zoomScaleNormal="70" workbookViewId="0">
      <pane xSplit="7" ySplit="7" topLeftCell="H8" activePane="bottomRight" state="frozen"/>
      <selection pane="topRight" activeCell="H1" sqref="H1"/>
      <selection pane="bottomLeft" activeCell="A8" sqref="A8"/>
      <selection pane="bottomRight" activeCell="O20" sqref="O20"/>
    </sheetView>
  </sheetViews>
  <sheetFormatPr baseColWidth="10" defaultColWidth="9.140625" defaultRowHeight="15"/>
  <cols>
    <col min="1" max="1" width="4.140625" style="2" customWidth="1"/>
    <col min="2" max="2" width="4.85546875" style="2" customWidth="1"/>
    <col min="3" max="3" width="6.7109375" style="2" customWidth="1"/>
    <col min="4" max="4" width="5" style="2" customWidth="1"/>
    <col min="5" max="5" width="4.85546875" style="2" customWidth="1"/>
    <col min="6" max="6" width="7.42578125" style="3" customWidth="1"/>
    <col min="7" max="7" width="37.5703125" style="1" customWidth="1"/>
    <col min="8" max="8" width="23.140625" style="2" customWidth="1"/>
    <col min="9" max="9" width="8.140625" style="2" customWidth="1"/>
    <col min="10" max="10" width="15.28515625" style="23" customWidth="1"/>
    <col min="11" max="11" width="19.85546875" style="46" hidden="1" customWidth="1"/>
    <col min="12" max="12" width="9.5703125" style="2" customWidth="1"/>
    <col min="13" max="13" width="6.28515625" style="2" bestFit="1" customWidth="1"/>
    <col min="14" max="14" width="9.5703125" style="2" customWidth="1"/>
    <col min="15" max="15" width="26.140625" style="65" customWidth="1"/>
    <col min="16" max="16" width="12.140625" style="1" customWidth="1"/>
    <col min="17" max="17" width="31.28515625" style="102" customWidth="1"/>
    <col min="18" max="18" width="11.7109375" style="1" customWidth="1"/>
    <col min="19" max="19" width="10.5703125" style="4" bestFit="1" customWidth="1"/>
    <col min="20" max="20" width="11.85546875" style="4" bestFit="1" customWidth="1"/>
    <col min="21" max="21" width="10.5703125" style="4" hidden="1" customWidth="1"/>
    <col min="22" max="22" width="13.42578125" style="4" customWidth="1"/>
    <col min="23" max="23" width="16.7109375" style="4" customWidth="1"/>
    <col min="24" max="24" width="14.28515625" style="4" customWidth="1"/>
    <col min="25" max="25" width="14.85546875" style="4" hidden="1" customWidth="1"/>
    <col min="26" max="26" width="14.5703125" style="1" bestFit="1" customWidth="1"/>
    <col min="27" max="27" width="16.28515625" style="1" customWidth="1"/>
    <col min="28" max="28" width="11" style="1" bestFit="1" customWidth="1"/>
    <col min="29" max="29" width="11.7109375" style="1" bestFit="1" customWidth="1"/>
    <col min="30" max="30" width="16" style="1" customWidth="1"/>
    <col min="31" max="31" width="13.42578125" style="1" customWidth="1"/>
    <col min="32" max="32" width="18.42578125" style="1" hidden="1" customWidth="1"/>
    <col min="33" max="33" width="13.85546875" style="1" customWidth="1"/>
    <col min="34" max="34" width="20.7109375" style="1" customWidth="1"/>
    <col min="35" max="35" width="16.85546875" style="1" customWidth="1"/>
    <col min="36" max="36" width="17.28515625" style="1" customWidth="1"/>
    <col min="37" max="37" width="16.28515625" style="1" customWidth="1"/>
    <col min="38" max="38" width="17.140625" style="1" customWidth="1"/>
    <col min="39" max="39" width="12.7109375" style="1" customWidth="1"/>
    <col min="40" max="40" width="9.42578125" style="1" hidden="1" customWidth="1"/>
    <col min="41" max="42" width="16.140625" style="1" customWidth="1"/>
    <col min="43" max="16384" width="9.140625" style="1"/>
  </cols>
  <sheetData>
    <row r="1" spans="1:42" ht="23.2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28"/>
    </row>
    <row r="2" spans="1:42" ht="45" customHeight="1">
      <c r="A2" s="168" t="s">
        <v>59</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29"/>
    </row>
    <row r="3" spans="1:42" ht="14.25" customHeight="1">
      <c r="A3" s="26"/>
      <c r="B3" s="26"/>
      <c r="C3" s="26"/>
      <c r="D3" s="26"/>
      <c r="E3" s="26"/>
      <c r="F3" s="26"/>
      <c r="G3" s="26"/>
      <c r="H3" s="155"/>
      <c r="I3" s="128"/>
      <c r="L3" s="26"/>
      <c r="M3" s="26"/>
      <c r="N3" s="26"/>
      <c r="O3" s="63"/>
      <c r="P3" s="26"/>
      <c r="Q3" s="101"/>
      <c r="R3" s="60"/>
      <c r="S3" s="26"/>
      <c r="T3" s="26"/>
      <c r="U3" s="26"/>
      <c r="V3" s="26"/>
      <c r="W3" s="26"/>
      <c r="X3" s="26"/>
      <c r="Y3" s="26"/>
      <c r="Z3" s="26"/>
      <c r="AA3" s="26"/>
      <c r="AB3" s="26"/>
      <c r="AC3" s="26"/>
      <c r="AD3" s="26"/>
      <c r="AE3" s="26"/>
      <c r="AF3" s="26"/>
      <c r="AG3" s="26"/>
      <c r="AH3" s="26"/>
      <c r="AI3" s="124"/>
      <c r="AJ3" s="124"/>
      <c r="AK3" s="124"/>
      <c r="AL3" s="128"/>
      <c r="AM3" s="26"/>
      <c r="AN3" s="128"/>
    </row>
    <row r="4" spans="1:42" ht="15.75">
      <c r="AB4" s="172" t="s">
        <v>175</v>
      </c>
      <c r="AC4" s="172"/>
      <c r="AD4" s="172"/>
      <c r="AE4" s="172"/>
      <c r="AF4" s="172"/>
      <c r="AG4" s="172"/>
      <c r="AH4" s="172"/>
      <c r="AI4" s="135"/>
      <c r="AJ4" s="135"/>
      <c r="AK4" s="135"/>
      <c r="AL4" s="135"/>
      <c r="AM4" s="136"/>
      <c r="AN4" s="136"/>
    </row>
    <row r="5" spans="1:42" ht="18.75" customHeight="1" thickBot="1">
      <c r="A5" s="5"/>
      <c r="B5" s="5"/>
      <c r="D5" s="43"/>
      <c r="E5" s="6"/>
      <c r="F5" s="27"/>
      <c r="G5" s="108" t="s">
        <v>133</v>
      </c>
      <c r="H5" s="55"/>
      <c r="I5" s="55"/>
      <c r="J5" s="110"/>
      <c r="K5" s="47"/>
      <c r="L5" s="27"/>
      <c r="M5" s="27"/>
      <c r="N5" s="27"/>
      <c r="O5" s="64"/>
      <c r="X5" s="126"/>
    </row>
    <row r="6" spans="1:42" ht="52.5" customHeight="1" thickBot="1">
      <c r="D6" s="171"/>
      <c r="E6" s="171"/>
      <c r="F6" s="171"/>
      <c r="G6" s="171"/>
      <c r="H6" s="171"/>
      <c r="I6" s="171"/>
      <c r="J6" s="171"/>
      <c r="R6" s="165" t="s">
        <v>0</v>
      </c>
      <c r="S6" s="166"/>
      <c r="T6" s="166"/>
      <c r="U6" s="166"/>
      <c r="V6" s="167"/>
      <c r="W6" s="163" t="s">
        <v>1</v>
      </c>
      <c r="X6" s="163"/>
      <c r="Y6" s="147"/>
      <c r="Z6" s="164" t="s">
        <v>88</v>
      </c>
      <c r="AA6" s="164"/>
      <c r="AB6" s="164"/>
      <c r="AC6" s="164"/>
      <c r="AD6" s="164"/>
      <c r="AE6" s="164"/>
      <c r="AF6" s="148" t="s">
        <v>1</v>
      </c>
      <c r="AG6" s="169" t="s">
        <v>2</v>
      </c>
      <c r="AH6" s="170"/>
      <c r="AI6" s="149"/>
      <c r="AJ6" s="149"/>
      <c r="AK6" s="150"/>
      <c r="AL6" s="134"/>
    </row>
    <row r="7" spans="1:42" s="132" customFormat="1" ht="75" customHeight="1" thickBot="1">
      <c r="A7" s="137" t="s">
        <v>3</v>
      </c>
      <c r="B7" s="138" t="s">
        <v>4</v>
      </c>
      <c r="C7" s="138" t="s">
        <v>5</v>
      </c>
      <c r="D7" s="138" t="s">
        <v>6</v>
      </c>
      <c r="E7" s="138" t="s">
        <v>7</v>
      </c>
      <c r="F7" s="138" t="s">
        <v>8</v>
      </c>
      <c r="G7" s="138" t="s">
        <v>9</v>
      </c>
      <c r="H7" s="138" t="s">
        <v>10</v>
      </c>
      <c r="I7" s="138" t="s">
        <v>157</v>
      </c>
      <c r="J7" s="139" t="s">
        <v>11</v>
      </c>
      <c r="K7" s="140" t="s">
        <v>116</v>
      </c>
      <c r="L7" s="138" t="s">
        <v>12</v>
      </c>
      <c r="M7" s="138" t="s">
        <v>13</v>
      </c>
      <c r="N7" s="138" t="s">
        <v>14</v>
      </c>
      <c r="O7" s="141" t="s">
        <v>15</v>
      </c>
      <c r="P7" s="138" t="s">
        <v>16</v>
      </c>
      <c r="Q7" s="142" t="s">
        <v>17</v>
      </c>
      <c r="R7" s="143" t="s">
        <v>18</v>
      </c>
      <c r="S7" s="144" t="s">
        <v>19</v>
      </c>
      <c r="T7" s="144" t="s">
        <v>20</v>
      </c>
      <c r="U7" s="144"/>
      <c r="V7" s="145" t="s">
        <v>87</v>
      </c>
      <c r="W7" s="144" t="s">
        <v>21</v>
      </c>
      <c r="X7" s="144" t="s">
        <v>22</v>
      </c>
      <c r="Y7" s="144"/>
      <c r="Z7" s="144" t="s">
        <v>23</v>
      </c>
      <c r="AA7" s="144" t="s">
        <v>24</v>
      </c>
      <c r="AB7" s="144" t="s">
        <v>25</v>
      </c>
      <c r="AC7" s="144" t="s">
        <v>26</v>
      </c>
      <c r="AD7" s="144" t="s">
        <v>27</v>
      </c>
      <c r="AE7" s="144" t="s">
        <v>28</v>
      </c>
      <c r="AF7" s="145" t="s">
        <v>29</v>
      </c>
      <c r="AG7" s="145" t="s">
        <v>134</v>
      </c>
      <c r="AH7" s="145" t="s">
        <v>146</v>
      </c>
      <c r="AI7" s="145" t="s">
        <v>147</v>
      </c>
      <c r="AJ7" s="144" t="s">
        <v>150</v>
      </c>
      <c r="AK7" s="144" t="s">
        <v>152</v>
      </c>
      <c r="AL7" s="151" t="s">
        <v>172</v>
      </c>
      <c r="AM7" s="146" t="s">
        <v>30</v>
      </c>
      <c r="AN7" s="133" t="s">
        <v>158</v>
      </c>
      <c r="AO7" s="131"/>
      <c r="AP7" s="131"/>
    </row>
    <row r="8" spans="1:42" s="12" customFormat="1" ht="27.95" customHeight="1" thickBot="1">
      <c r="A8" s="71">
        <v>1</v>
      </c>
      <c r="B8" s="72">
        <v>9</v>
      </c>
      <c r="C8" s="72">
        <v>26</v>
      </c>
      <c r="D8" s="73">
        <v>18</v>
      </c>
      <c r="E8" s="73">
        <v>1</v>
      </c>
      <c r="F8" s="73">
        <v>731</v>
      </c>
      <c r="G8" s="109" t="s">
        <v>173</v>
      </c>
      <c r="H8" s="154" t="s">
        <v>174</v>
      </c>
      <c r="I8" s="74" t="s">
        <v>159</v>
      </c>
      <c r="J8" s="111">
        <v>41579</v>
      </c>
      <c r="K8" s="75"/>
      <c r="L8" s="76"/>
      <c r="M8" s="76">
        <v>40</v>
      </c>
      <c r="N8" s="77" t="s">
        <v>31</v>
      </c>
      <c r="O8" s="78" t="s">
        <v>74</v>
      </c>
      <c r="P8" s="76" t="s">
        <v>50</v>
      </c>
      <c r="Q8" s="103" t="s">
        <v>72</v>
      </c>
      <c r="R8" s="79">
        <v>32727.95</v>
      </c>
      <c r="S8" s="80">
        <f>46501-R8</f>
        <v>13773.05</v>
      </c>
      <c r="T8" s="80">
        <f>+R8+S8</f>
        <v>46501</v>
      </c>
      <c r="U8" s="80"/>
      <c r="V8" s="80"/>
      <c r="W8" s="80">
        <f t="shared" ref="W8:W56" si="0">+T8/30*24</f>
        <v>37200.800000000003</v>
      </c>
      <c r="X8" s="80">
        <f t="shared" ref="X8:X56" si="1">+T8/30*50</f>
        <v>77501.666666666672</v>
      </c>
      <c r="Y8" s="80"/>
      <c r="Z8" s="80">
        <f>+T8*10.5%</f>
        <v>4882.6049999999996</v>
      </c>
      <c r="AA8" s="82">
        <f t="shared" ref="AA8:AA56" si="2">R8*3%</f>
        <v>981.83849999999995</v>
      </c>
      <c r="AB8" s="81">
        <f t="shared" ref="AB8:AB56" si="3">+T8*12.41175%</f>
        <v>5771.5878674999994</v>
      </c>
      <c r="AC8" s="81">
        <f>+T8*2%</f>
        <v>930.02</v>
      </c>
      <c r="AD8" s="81">
        <f>SUM(22560/12)+621</f>
        <v>2501</v>
      </c>
      <c r="AE8" s="81">
        <f>SUM(16032/12)</f>
        <v>1336</v>
      </c>
      <c r="AF8" s="81"/>
      <c r="AG8" s="81"/>
      <c r="AH8" s="156" t="s">
        <v>148</v>
      </c>
      <c r="AI8" s="156" t="s">
        <v>149</v>
      </c>
      <c r="AJ8" s="159" t="s">
        <v>151</v>
      </c>
      <c r="AK8" s="159" t="s">
        <v>153</v>
      </c>
      <c r="AL8" s="83"/>
      <c r="AM8" s="83">
        <f>+(T8+V8+Z8+AA8+AB8+AC8+AD8+AE8+AG8)*12+W8+X8+AF8</f>
        <v>869551.08307666657</v>
      </c>
      <c r="AN8" s="83"/>
      <c r="AO8" s="11"/>
      <c r="AP8" s="11"/>
    </row>
    <row r="9" spans="1:42" s="21" customFormat="1" ht="27.95" customHeight="1" thickBot="1">
      <c r="A9" s="84">
        <v>2</v>
      </c>
      <c r="B9" s="7">
        <v>9</v>
      </c>
      <c r="C9" s="7">
        <v>26</v>
      </c>
      <c r="D9" s="8">
        <v>18</v>
      </c>
      <c r="E9" s="8">
        <v>1</v>
      </c>
      <c r="F9" s="8">
        <v>731</v>
      </c>
      <c r="G9" s="30" t="s">
        <v>55</v>
      </c>
      <c r="H9" s="173" t="s">
        <v>177</v>
      </c>
      <c r="I9" s="56" t="s">
        <v>159</v>
      </c>
      <c r="J9" s="112">
        <v>39083</v>
      </c>
      <c r="K9" s="59">
        <f>2013-2007</f>
        <v>6</v>
      </c>
      <c r="L9" s="33"/>
      <c r="M9" s="31">
        <v>40</v>
      </c>
      <c r="N9" s="16" t="s">
        <v>31</v>
      </c>
      <c r="O9" s="66" t="s">
        <v>51</v>
      </c>
      <c r="P9" s="29" t="s">
        <v>50</v>
      </c>
      <c r="Q9" s="104" t="s">
        <v>58</v>
      </c>
      <c r="R9" s="53">
        <v>25304.95</v>
      </c>
      <c r="S9" s="9">
        <v>0</v>
      </c>
      <c r="T9" s="9">
        <f>+R9+S9</f>
        <v>25304.95</v>
      </c>
      <c r="U9" s="9"/>
      <c r="V9" s="18">
        <f>R9*3.8%</f>
        <v>961.58810000000005</v>
      </c>
      <c r="W9" s="9">
        <f>+T9/30*24</f>
        <v>20243.96</v>
      </c>
      <c r="X9" s="9">
        <f>+T9/30*50</f>
        <v>42174.916666666664</v>
      </c>
      <c r="Y9" s="9"/>
      <c r="Z9" s="80">
        <f t="shared" ref="Z9:Z56" si="4">+T9*10.5%</f>
        <v>2657.0197499999999</v>
      </c>
      <c r="AA9" s="32">
        <f>R9*3%</f>
        <v>759.14850000000001</v>
      </c>
      <c r="AB9" s="10">
        <f>+T9*12.41175%</f>
        <v>3140.7871316249998</v>
      </c>
      <c r="AC9" s="10">
        <f>+T9*2%</f>
        <v>506.09900000000005</v>
      </c>
      <c r="AD9" s="10">
        <v>621</v>
      </c>
      <c r="AE9" s="17"/>
      <c r="AF9" s="10"/>
      <c r="AG9" s="17"/>
      <c r="AH9" s="157"/>
      <c r="AI9" s="157"/>
      <c r="AJ9" s="160"/>
      <c r="AK9" s="160"/>
      <c r="AL9" s="83">
        <f t="shared" ref="AL9:AL56" si="5">T9/2</f>
        <v>12652.475</v>
      </c>
      <c r="AM9" s="83">
        <f t="shared" ref="AM9:AM46" si="6">+(T9+V9+Z9+AA9+AB9+AC9+AD9+AE9+AG9)*12+W9+X9+AF9</f>
        <v>469825.98644616676</v>
      </c>
      <c r="AN9" s="83"/>
      <c r="AO9" s="20"/>
      <c r="AP9" s="11"/>
    </row>
    <row r="10" spans="1:42" s="12" customFormat="1" ht="27.95" customHeight="1" thickBot="1">
      <c r="A10" s="84">
        <v>3</v>
      </c>
      <c r="B10" s="7">
        <v>9</v>
      </c>
      <c r="C10" s="7">
        <v>26</v>
      </c>
      <c r="D10" s="8">
        <v>18</v>
      </c>
      <c r="E10" s="8">
        <v>1</v>
      </c>
      <c r="F10" s="8">
        <v>731</v>
      </c>
      <c r="G10" s="109" t="s">
        <v>54</v>
      </c>
      <c r="H10" s="57"/>
      <c r="I10" s="57" t="s">
        <v>159</v>
      </c>
      <c r="J10" s="112"/>
      <c r="K10" s="59">
        <f>2013-2009</f>
        <v>4</v>
      </c>
      <c r="L10" s="31"/>
      <c r="M10" s="31">
        <v>40</v>
      </c>
      <c r="N10" s="16" t="s">
        <v>31</v>
      </c>
      <c r="O10" s="66" t="s">
        <v>51</v>
      </c>
      <c r="P10" s="29" t="s">
        <v>50</v>
      </c>
      <c r="Q10" s="105" t="s">
        <v>73</v>
      </c>
      <c r="R10" s="53">
        <v>25304.95</v>
      </c>
      <c r="S10" s="9">
        <v>0</v>
      </c>
      <c r="T10" s="9">
        <f t="shared" ref="T10:T56" si="7">+R10+S10</f>
        <v>25304.95</v>
      </c>
      <c r="U10" s="9"/>
      <c r="V10" s="18"/>
      <c r="W10" s="9">
        <f t="shared" si="0"/>
        <v>20243.96</v>
      </c>
      <c r="X10" s="9">
        <f t="shared" si="1"/>
        <v>42174.916666666664</v>
      </c>
      <c r="Y10" s="9"/>
      <c r="Z10" s="80">
        <f t="shared" si="4"/>
        <v>2657.0197499999999</v>
      </c>
      <c r="AA10" s="32">
        <f t="shared" si="2"/>
        <v>759.14850000000001</v>
      </c>
      <c r="AB10" s="10">
        <f t="shared" si="3"/>
        <v>3140.7871316249998</v>
      </c>
      <c r="AC10" s="10">
        <f>+T10*2%</f>
        <v>506.09900000000005</v>
      </c>
      <c r="AD10" s="10">
        <v>621</v>
      </c>
      <c r="AE10" s="19"/>
      <c r="AF10" s="10"/>
      <c r="AG10" s="19"/>
      <c r="AH10" s="157"/>
      <c r="AI10" s="157"/>
      <c r="AJ10" s="160"/>
      <c r="AK10" s="160"/>
      <c r="AL10" s="83">
        <f t="shared" si="5"/>
        <v>12652.475</v>
      </c>
      <c r="AM10" s="83">
        <f t="shared" si="6"/>
        <v>458286.92924616666</v>
      </c>
      <c r="AN10" s="83"/>
      <c r="AO10" s="11"/>
      <c r="AP10" s="11"/>
    </row>
    <row r="11" spans="1:42" ht="27.95" customHeight="1" thickBot="1">
      <c r="A11" s="84">
        <v>4</v>
      </c>
      <c r="B11" s="7">
        <v>9</v>
      </c>
      <c r="C11" s="7">
        <v>26</v>
      </c>
      <c r="D11" s="8">
        <v>18</v>
      </c>
      <c r="E11" s="8">
        <v>1</v>
      </c>
      <c r="F11" s="8">
        <v>731</v>
      </c>
      <c r="G11" s="30" t="s">
        <v>60</v>
      </c>
      <c r="H11" s="174" t="s">
        <v>178</v>
      </c>
      <c r="I11" s="57" t="s">
        <v>159</v>
      </c>
      <c r="J11" s="112">
        <v>38565</v>
      </c>
      <c r="K11" s="59">
        <f>2013-2005</f>
        <v>8</v>
      </c>
      <c r="L11" s="33"/>
      <c r="M11" s="31">
        <v>40</v>
      </c>
      <c r="N11" s="16" t="s">
        <v>31</v>
      </c>
      <c r="O11" s="67" t="s">
        <v>135</v>
      </c>
      <c r="P11" s="29" t="s">
        <v>50</v>
      </c>
      <c r="Q11" s="104" t="s">
        <v>33</v>
      </c>
      <c r="R11" s="53">
        <v>21870.85</v>
      </c>
      <c r="S11" s="9">
        <v>0</v>
      </c>
      <c r="T11" s="9">
        <f>+R11+S11</f>
        <v>21870.85</v>
      </c>
      <c r="U11" s="9"/>
      <c r="V11" s="18">
        <f>R11*7.6%</f>
        <v>1662.1845999999998</v>
      </c>
      <c r="W11" s="9">
        <f>+T11/30*24</f>
        <v>17496.68</v>
      </c>
      <c r="X11" s="9">
        <f>+T11/30*50</f>
        <v>36451.416666666664</v>
      </c>
      <c r="Y11" s="9"/>
      <c r="Z11" s="80">
        <f t="shared" si="4"/>
        <v>2296.4392499999999</v>
      </c>
      <c r="AA11" s="32">
        <f>R11*3%</f>
        <v>656.12549999999999</v>
      </c>
      <c r="AB11" s="10">
        <f>+T11*12.41175%</f>
        <v>2714.5552248749996</v>
      </c>
      <c r="AC11" s="10">
        <f>+T11*2%</f>
        <v>437.41699999999997</v>
      </c>
      <c r="AD11" s="10">
        <v>621</v>
      </c>
      <c r="AE11" s="17"/>
      <c r="AF11" s="10"/>
      <c r="AG11" s="17"/>
      <c r="AH11" s="157"/>
      <c r="AI11" s="157"/>
      <c r="AJ11" s="160"/>
      <c r="AK11" s="160"/>
      <c r="AL11" s="83">
        <f t="shared" si="5"/>
        <v>10935.424999999999</v>
      </c>
      <c r="AM11" s="83">
        <f t="shared" si="6"/>
        <v>417050.95556516666</v>
      </c>
      <c r="AN11" s="83"/>
      <c r="AO11" s="22"/>
      <c r="AP11" s="11"/>
    </row>
    <row r="12" spans="1:42" ht="27.95" customHeight="1" thickBot="1">
      <c r="A12" s="84">
        <v>5</v>
      </c>
      <c r="B12" s="7">
        <v>9</v>
      </c>
      <c r="C12" s="7">
        <v>26</v>
      </c>
      <c r="D12" s="8">
        <v>18</v>
      </c>
      <c r="E12" s="8">
        <v>1</v>
      </c>
      <c r="F12" s="8">
        <v>731</v>
      </c>
      <c r="G12" s="30" t="s">
        <v>110</v>
      </c>
      <c r="H12" s="175" t="s">
        <v>111</v>
      </c>
      <c r="I12" s="49" t="s">
        <v>159</v>
      </c>
      <c r="J12" s="113">
        <v>40679</v>
      </c>
      <c r="K12" s="59">
        <f>2013-2011</f>
        <v>2</v>
      </c>
      <c r="L12" s="33"/>
      <c r="M12" s="31">
        <v>40</v>
      </c>
      <c r="N12" s="16" t="s">
        <v>31</v>
      </c>
      <c r="O12" s="66" t="s">
        <v>176</v>
      </c>
      <c r="P12" s="29" t="s">
        <v>50</v>
      </c>
      <c r="Q12" s="104" t="s">
        <v>73</v>
      </c>
      <c r="R12" s="53">
        <v>21870.85</v>
      </c>
      <c r="S12" s="9">
        <v>0</v>
      </c>
      <c r="T12" s="9">
        <f t="shared" si="7"/>
        <v>21870.85</v>
      </c>
      <c r="U12" s="9"/>
      <c r="V12" s="18"/>
      <c r="W12" s="9">
        <f t="shared" si="0"/>
        <v>17496.68</v>
      </c>
      <c r="X12" s="9">
        <f t="shared" si="1"/>
        <v>36451.416666666664</v>
      </c>
      <c r="Y12" s="9"/>
      <c r="Z12" s="80">
        <f t="shared" si="4"/>
        <v>2296.4392499999999</v>
      </c>
      <c r="AA12" s="32">
        <f t="shared" si="2"/>
        <v>656.12549999999999</v>
      </c>
      <c r="AB12" s="10">
        <f t="shared" si="3"/>
        <v>2714.5552248749996</v>
      </c>
      <c r="AC12" s="10">
        <f t="shared" ref="AC12:AC56" si="8">+T12*2%</f>
        <v>437.41699999999997</v>
      </c>
      <c r="AD12" s="10">
        <v>621</v>
      </c>
      <c r="AE12" s="17"/>
      <c r="AF12" s="10"/>
      <c r="AG12" s="17"/>
      <c r="AH12" s="157"/>
      <c r="AI12" s="157"/>
      <c r="AJ12" s="160"/>
      <c r="AK12" s="160"/>
      <c r="AL12" s="83">
        <f t="shared" si="5"/>
        <v>10935.424999999999</v>
      </c>
      <c r="AM12" s="83">
        <f t="shared" si="6"/>
        <v>397104.74036516662</v>
      </c>
      <c r="AN12" s="83"/>
      <c r="AO12" s="22"/>
      <c r="AP12" s="11"/>
    </row>
    <row r="13" spans="1:42" ht="27.95" customHeight="1" thickBot="1">
      <c r="A13" s="84">
        <v>6</v>
      </c>
      <c r="B13" s="7">
        <v>9</v>
      </c>
      <c r="C13" s="7">
        <v>26</v>
      </c>
      <c r="D13" s="8">
        <v>18</v>
      </c>
      <c r="E13" s="8">
        <v>1</v>
      </c>
      <c r="F13" s="8">
        <v>731</v>
      </c>
      <c r="G13" s="109" t="s">
        <v>54</v>
      </c>
      <c r="H13" s="49"/>
      <c r="I13" s="152"/>
      <c r="J13" s="114"/>
      <c r="K13" s="59">
        <f>2013-2013</f>
        <v>0</v>
      </c>
      <c r="L13" s="33"/>
      <c r="M13" s="31">
        <v>40</v>
      </c>
      <c r="N13" s="16" t="s">
        <v>31</v>
      </c>
      <c r="O13" s="127" t="s">
        <v>176</v>
      </c>
      <c r="P13" s="29" t="s">
        <v>50</v>
      </c>
      <c r="Q13" s="104" t="s">
        <v>73</v>
      </c>
      <c r="R13" s="53">
        <v>21870.85</v>
      </c>
      <c r="S13" s="9">
        <v>0</v>
      </c>
      <c r="T13" s="9">
        <f>+R13+S13</f>
        <v>21870.85</v>
      </c>
      <c r="U13" s="9"/>
      <c r="V13" s="18"/>
      <c r="W13" s="9">
        <f>+T13/30*24</f>
        <v>17496.68</v>
      </c>
      <c r="X13" s="9">
        <f>+T13/30*50</f>
        <v>36451.416666666664</v>
      </c>
      <c r="Y13" s="9"/>
      <c r="Z13" s="80">
        <f t="shared" si="4"/>
        <v>2296.4392499999999</v>
      </c>
      <c r="AA13" s="32">
        <f>R13*3%</f>
        <v>656.12549999999999</v>
      </c>
      <c r="AB13" s="10">
        <f>+T13*12.41175%</f>
        <v>2714.5552248749996</v>
      </c>
      <c r="AC13" s="10">
        <f t="shared" si="8"/>
        <v>437.41699999999997</v>
      </c>
      <c r="AD13" s="10">
        <v>621</v>
      </c>
      <c r="AE13" s="17"/>
      <c r="AF13" s="10"/>
      <c r="AG13" s="17"/>
      <c r="AH13" s="157"/>
      <c r="AI13" s="157"/>
      <c r="AJ13" s="160"/>
      <c r="AK13" s="160"/>
      <c r="AL13" s="83">
        <f t="shared" si="5"/>
        <v>10935.424999999999</v>
      </c>
      <c r="AM13" s="83">
        <f t="shared" si="6"/>
        <v>397104.74036516662</v>
      </c>
      <c r="AN13" s="83"/>
      <c r="AO13" s="22"/>
      <c r="AP13" s="11"/>
    </row>
    <row r="14" spans="1:42" ht="27.95" customHeight="1" thickBot="1">
      <c r="A14" s="84">
        <v>6</v>
      </c>
      <c r="B14" s="7">
        <v>9</v>
      </c>
      <c r="C14" s="7">
        <v>26</v>
      </c>
      <c r="D14" s="8">
        <v>18</v>
      </c>
      <c r="E14" s="8">
        <v>1</v>
      </c>
      <c r="F14" s="8">
        <v>731</v>
      </c>
      <c r="G14" s="109" t="s">
        <v>54</v>
      </c>
      <c r="H14" s="49"/>
      <c r="I14" s="152"/>
      <c r="J14" s="114"/>
      <c r="K14" s="59">
        <f>2013-2013</f>
        <v>0</v>
      </c>
      <c r="L14" s="33"/>
      <c r="M14" s="31">
        <v>40</v>
      </c>
      <c r="N14" s="16" t="s">
        <v>31</v>
      </c>
      <c r="O14" s="127" t="s">
        <v>176</v>
      </c>
      <c r="P14" s="29" t="s">
        <v>50</v>
      </c>
      <c r="Q14" s="104" t="s">
        <v>73</v>
      </c>
      <c r="R14" s="53">
        <v>21870.85</v>
      </c>
      <c r="S14" s="9">
        <v>0</v>
      </c>
      <c r="T14" s="9">
        <f>+R14+S14</f>
        <v>21870.85</v>
      </c>
      <c r="U14" s="9"/>
      <c r="V14" s="18"/>
      <c r="W14" s="9">
        <f>+T14/30*24</f>
        <v>17496.68</v>
      </c>
      <c r="X14" s="9">
        <f>+T14/30*50</f>
        <v>36451.416666666664</v>
      </c>
      <c r="Y14" s="9"/>
      <c r="Z14" s="80">
        <f t="shared" ref="Z14" si="9">+T14*10.5%</f>
        <v>2296.4392499999999</v>
      </c>
      <c r="AA14" s="32">
        <f>R14*3%</f>
        <v>656.12549999999999</v>
      </c>
      <c r="AB14" s="10">
        <f>+T14*12.41175%</f>
        <v>2714.5552248749996</v>
      </c>
      <c r="AC14" s="10">
        <f t="shared" ref="AC14" si="10">+T14*2%</f>
        <v>437.41699999999997</v>
      </c>
      <c r="AD14" s="10">
        <v>621</v>
      </c>
      <c r="AE14" s="17"/>
      <c r="AF14" s="10"/>
      <c r="AG14" s="17"/>
      <c r="AH14" s="157"/>
      <c r="AI14" s="157"/>
      <c r="AJ14" s="160"/>
      <c r="AK14" s="160"/>
      <c r="AL14" s="83"/>
      <c r="AM14" s="83"/>
      <c r="AN14" s="83"/>
      <c r="AO14" s="22"/>
      <c r="AP14" s="11"/>
    </row>
    <row r="15" spans="1:42" ht="27.95" customHeight="1" thickBot="1">
      <c r="A15" s="84">
        <v>7</v>
      </c>
      <c r="B15" s="7">
        <v>9</v>
      </c>
      <c r="C15" s="7">
        <v>26</v>
      </c>
      <c r="D15" s="8">
        <v>18</v>
      </c>
      <c r="E15" s="8">
        <v>1</v>
      </c>
      <c r="F15" s="8">
        <v>731</v>
      </c>
      <c r="G15" s="30" t="s">
        <v>76</v>
      </c>
      <c r="H15" s="57" t="s">
        <v>108</v>
      </c>
      <c r="I15" s="57" t="s">
        <v>160</v>
      </c>
      <c r="J15" s="112">
        <v>39676</v>
      </c>
      <c r="K15" s="59">
        <f>2013-2008</f>
        <v>5</v>
      </c>
      <c r="L15" s="33"/>
      <c r="M15" s="31">
        <v>40</v>
      </c>
      <c r="N15" s="16" t="s">
        <v>31</v>
      </c>
      <c r="O15" s="67" t="s">
        <v>77</v>
      </c>
      <c r="P15" s="29" t="s">
        <v>50</v>
      </c>
      <c r="Q15" s="104" t="s">
        <v>57</v>
      </c>
      <c r="R15" s="53">
        <v>15505.6</v>
      </c>
      <c r="S15" s="9">
        <v>0</v>
      </c>
      <c r="T15" s="9">
        <f>+R15+S15</f>
        <v>15505.6</v>
      </c>
      <c r="U15" s="9"/>
      <c r="V15" s="18">
        <f>R15*1.9%</f>
        <v>294.60640000000001</v>
      </c>
      <c r="W15" s="9">
        <f>+T15/30*24</f>
        <v>12404.48</v>
      </c>
      <c r="X15" s="9">
        <f>+T15/30*50</f>
        <v>25842.666666666668</v>
      </c>
      <c r="Y15" s="9"/>
      <c r="Z15" s="80">
        <f t="shared" si="4"/>
        <v>1628.088</v>
      </c>
      <c r="AA15" s="32">
        <f>R15*3%</f>
        <v>465.16800000000001</v>
      </c>
      <c r="AB15" s="10">
        <f>+T15*12.41175%</f>
        <v>1924.516308</v>
      </c>
      <c r="AC15" s="10">
        <f t="shared" si="8"/>
        <v>310.11200000000002</v>
      </c>
      <c r="AD15" s="10">
        <v>621</v>
      </c>
      <c r="AE15" s="17"/>
      <c r="AF15" s="10"/>
      <c r="AG15" s="17">
        <v>588</v>
      </c>
      <c r="AH15" s="157"/>
      <c r="AI15" s="157"/>
      <c r="AJ15" s="160"/>
      <c r="AK15" s="160"/>
      <c r="AL15" s="83">
        <f t="shared" si="5"/>
        <v>7752.8</v>
      </c>
      <c r="AM15" s="83">
        <f t="shared" si="6"/>
        <v>294292.23516266671</v>
      </c>
      <c r="AN15" s="83"/>
      <c r="AO15" s="22"/>
      <c r="AP15" s="11"/>
    </row>
    <row r="16" spans="1:42" ht="27.95" customHeight="1" thickBot="1">
      <c r="A16" s="84">
        <v>8</v>
      </c>
      <c r="B16" s="7">
        <v>9</v>
      </c>
      <c r="C16" s="7">
        <v>26</v>
      </c>
      <c r="D16" s="8">
        <v>18</v>
      </c>
      <c r="E16" s="8">
        <v>1</v>
      </c>
      <c r="F16" s="8">
        <v>731</v>
      </c>
      <c r="G16" s="30" t="s">
        <v>34</v>
      </c>
      <c r="H16" s="176" t="s">
        <v>179</v>
      </c>
      <c r="I16" s="56" t="s">
        <v>159</v>
      </c>
      <c r="J16" s="114">
        <v>38869</v>
      </c>
      <c r="K16" s="59">
        <f>2013-2006</f>
        <v>7</v>
      </c>
      <c r="L16" s="33"/>
      <c r="M16" s="31">
        <v>40</v>
      </c>
      <c r="N16" s="16" t="s">
        <v>31</v>
      </c>
      <c r="O16" s="66" t="s">
        <v>81</v>
      </c>
      <c r="P16" s="29" t="s">
        <v>50</v>
      </c>
      <c r="Q16" s="104" t="s">
        <v>57</v>
      </c>
      <c r="R16" s="53">
        <v>15505.6</v>
      </c>
      <c r="S16" s="9">
        <v>0</v>
      </c>
      <c r="T16" s="9">
        <f t="shared" si="7"/>
        <v>15505.6</v>
      </c>
      <c r="U16" s="9"/>
      <c r="V16" s="18">
        <f>R16*5.7%</f>
        <v>883.81920000000002</v>
      </c>
      <c r="W16" s="9">
        <f t="shared" si="0"/>
        <v>12404.48</v>
      </c>
      <c r="X16" s="9">
        <f t="shared" si="1"/>
        <v>25842.666666666668</v>
      </c>
      <c r="Y16" s="9"/>
      <c r="Z16" s="80">
        <f t="shared" si="4"/>
        <v>1628.088</v>
      </c>
      <c r="AA16" s="32">
        <f t="shared" si="2"/>
        <v>465.16800000000001</v>
      </c>
      <c r="AB16" s="10">
        <f t="shared" si="3"/>
        <v>1924.516308</v>
      </c>
      <c r="AC16" s="10">
        <f t="shared" si="8"/>
        <v>310.11200000000002</v>
      </c>
      <c r="AD16" s="10">
        <v>621</v>
      </c>
      <c r="AE16" s="17"/>
      <c r="AF16" s="10"/>
      <c r="AG16" s="17"/>
      <c r="AH16" s="157"/>
      <c r="AI16" s="157"/>
      <c r="AJ16" s="160"/>
      <c r="AK16" s="160"/>
      <c r="AL16" s="83">
        <f t="shared" si="5"/>
        <v>7752.8</v>
      </c>
      <c r="AM16" s="83">
        <f t="shared" si="6"/>
        <v>294306.78876266669</v>
      </c>
      <c r="AN16" s="83"/>
      <c r="AO16" s="22"/>
      <c r="AP16" s="11"/>
    </row>
    <row r="17" spans="1:42" ht="27.95" customHeight="1" thickBot="1">
      <c r="A17" s="84">
        <v>9</v>
      </c>
      <c r="B17" s="7">
        <v>9</v>
      </c>
      <c r="C17" s="7">
        <v>26</v>
      </c>
      <c r="D17" s="8">
        <v>18</v>
      </c>
      <c r="E17" s="8">
        <v>1</v>
      </c>
      <c r="F17" s="8">
        <v>731</v>
      </c>
      <c r="G17" s="109" t="s">
        <v>138</v>
      </c>
      <c r="H17" s="49" t="s">
        <v>139</v>
      </c>
      <c r="I17" s="49" t="s">
        <v>160</v>
      </c>
      <c r="J17" s="113">
        <v>41290</v>
      </c>
      <c r="K17" s="59">
        <f>2013-2013</f>
        <v>0</v>
      </c>
      <c r="L17" s="33"/>
      <c r="M17" s="31">
        <v>40</v>
      </c>
      <c r="N17" s="16" t="s">
        <v>31</v>
      </c>
      <c r="O17" s="66" t="s">
        <v>78</v>
      </c>
      <c r="P17" s="29" t="s">
        <v>50</v>
      </c>
      <c r="Q17" s="104" t="s">
        <v>33</v>
      </c>
      <c r="R17" s="53">
        <v>15505.6</v>
      </c>
      <c r="S17" s="9">
        <v>0</v>
      </c>
      <c r="T17" s="9">
        <f t="shared" si="7"/>
        <v>15505.6</v>
      </c>
      <c r="U17" s="9"/>
      <c r="V17" s="18"/>
      <c r="W17" s="9">
        <f t="shared" si="0"/>
        <v>12404.48</v>
      </c>
      <c r="X17" s="9">
        <f t="shared" si="1"/>
        <v>25842.666666666668</v>
      </c>
      <c r="Y17" s="9"/>
      <c r="Z17" s="80">
        <f t="shared" si="4"/>
        <v>1628.088</v>
      </c>
      <c r="AA17" s="32">
        <f t="shared" si="2"/>
        <v>465.16800000000001</v>
      </c>
      <c r="AB17" s="10">
        <f t="shared" si="3"/>
        <v>1924.516308</v>
      </c>
      <c r="AC17" s="10">
        <f t="shared" si="8"/>
        <v>310.11200000000002</v>
      </c>
      <c r="AD17" s="10">
        <v>621</v>
      </c>
      <c r="AE17" s="17"/>
      <c r="AF17" s="10"/>
      <c r="AG17" s="17"/>
      <c r="AH17" s="157"/>
      <c r="AI17" s="157"/>
      <c r="AJ17" s="160"/>
      <c r="AK17" s="160"/>
      <c r="AL17" s="83">
        <f t="shared" si="5"/>
        <v>7752.8</v>
      </c>
      <c r="AM17" s="83">
        <f t="shared" si="6"/>
        <v>283700.95836266672</v>
      </c>
      <c r="AN17" s="83"/>
      <c r="AO17" s="22"/>
      <c r="AP17" s="11"/>
    </row>
    <row r="18" spans="1:42" ht="27.95" customHeight="1" thickBot="1">
      <c r="A18" s="84">
        <v>10</v>
      </c>
      <c r="B18" s="7">
        <v>9</v>
      </c>
      <c r="C18" s="7">
        <v>26</v>
      </c>
      <c r="D18" s="8">
        <v>18</v>
      </c>
      <c r="E18" s="8">
        <v>1</v>
      </c>
      <c r="F18" s="8">
        <v>731</v>
      </c>
      <c r="G18" s="30" t="s">
        <v>56</v>
      </c>
      <c r="H18" s="49" t="s">
        <v>89</v>
      </c>
      <c r="I18" s="49" t="s">
        <v>160</v>
      </c>
      <c r="J18" s="115">
        <v>39083</v>
      </c>
      <c r="K18" s="59">
        <f>2013-2007</f>
        <v>6</v>
      </c>
      <c r="L18" s="33"/>
      <c r="M18" s="31">
        <v>40</v>
      </c>
      <c r="N18" s="16" t="s">
        <v>31</v>
      </c>
      <c r="O18" s="67" t="s">
        <v>109</v>
      </c>
      <c r="P18" s="29" t="s">
        <v>50</v>
      </c>
      <c r="Q18" s="104" t="s">
        <v>57</v>
      </c>
      <c r="R18" s="53">
        <v>15505.6</v>
      </c>
      <c r="S18" s="9">
        <v>0</v>
      </c>
      <c r="T18" s="9">
        <f t="shared" si="7"/>
        <v>15505.6</v>
      </c>
      <c r="U18" s="9"/>
      <c r="V18" s="18">
        <f>R18*3.8%</f>
        <v>589.21280000000002</v>
      </c>
      <c r="W18" s="9">
        <f t="shared" si="0"/>
        <v>12404.48</v>
      </c>
      <c r="X18" s="9">
        <f t="shared" si="1"/>
        <v>25842.666666666668</v>
      </c>
      <c r="Y18" s="9"/>
      <c r="Z18" s="80">
        <f t="shared" si="4"/>
        <v>1628.088</v>
      </c>
      <c r="AA18" s="32">
        <f t="shared" si="2"/>
        <v>465.16800000000001</v>
      </c>
      <c r="AB18" s="10">
        <f t="shared" si="3"/>
        <v>1924.516308</v>
      </c>
      <c r="AC18" s="10">
        <f t="shared" si="8"/>
        <v>310.11200000000002</v>
      </c>
      <c r="AD18" s="10">
        <v>621</v>
      </c>
      <c r="AE18" s="17"/>
      <c r="AF18" s="10"/>
      <c r="AG18" s="17">
        <v>588</v>
      </c>
      <c r="AH18" s="157"/>
      <c r="AI18" s="157"/>
      <c r="AJ18" s="160"/>
      <c r="AK18" s="160"/>
      <c r="AL18" s="83">
        <f t="shared" si="5"/>
        <v>7752.8</v>
      </c>
      <c r="AM18" s="83">
        <f t="shared" si="6"/>
        <v>297827.5119626667</v>
      </c>
      <c r="AN18" s="83"/>
      <c r="AO18" s="22"/>
      <c r="AP18" s="11"/>
    </row>
    <row r="19" spans="1:42" ht="27.95" customHeight="1" thickBot="1">
      <c r="A19" s="84">
        <v>11</v>
      </c>
      <c r="B19" s="7">
        <v>9</v>
      </c>
      <c r="C19" s="7">
        <v>26</v>
      </c>
      <c r="D19" s="8">
        <v>18</v>
      </c>
      <c r="E19" s="8">
        <v>1</v>
      </c>
      <c r="F19" s="8">
        <v>731</v>
      </c>
      <c r="G19" s="109" t="s">
        <v>54</v>
      </c>
      <c r="H19" s="56" t="s">
        <v>117</v>
      </c>
      <c r="I19" s="56" t="s">
        <v>159</v>
      </c>
      <c r="J19" s="114">
        <v>40763</v>
      </c>
      <c r="K19" s="59">
        <f>2013-2011</f>
        <v>2</v>
      </c>
      <c r="L19" s="33"/>
      <c r="M19" s="31">
        <v>40</v>
      </c>
      <c r="N19" s="16" t="s">
        <v>31</v>
      </c>
      <c r="O19" s="127" t="s">
        <v>183</v>
      </c>
      <c r="P19" s="29" t="s">
        <v>50</v>
      </c>
      <c r="Q19" s="104" t="s">
        <v>82</v>
      </c>
      <c r="R19" s="53">
        <v>15505.6</v>
      </c>
      <c r="S19" s="9">
        <v>0</v>
      </c>
      <c r="T19" s="9">
        <f t="shared" si="7"/>
        <v>15505.6</v>
      </c>
      <c r="U19" s="9"/>
      <c r="V19" s="18"/>
      <c r="W19" s="9">
        <f t="shared" si="0"/>
        <v>12404.48</v>
      </c>
      <c r="X19" s="9">
        <f t="shared" si="1"/>
        <v>25842.666666666668</v>
      </c>
      <c r="Y19" s="9"/>
      <c r="Z19" s="80">
        <f t="shared" si="4"/>
        <v>1628.088</v>
      </c>
      <c r="AA19" s="32">
        <f t="shared" si="2"/>
        <v>465.16800000000001</v>
      </c>
      <c r="AB19" s="10">
        <f t="shared" si="3"/>
        <v>1924.516308</v>
      </c>
      <c r="AC19" s="10">
        <f t="shared" si="8"/>
        <v>310.11200000000002</v>
      </c>
      <c r="AD19" s="10">
        <v>621</v>
      </c>
      <c r="AE19" s="17"/>
      <c r="AF19" s="10"/>
      <c r="AG19" s="17"/>
      <c r="AH19" s="157"/>
      <c r="AI19" s="157"/>
      <c r="AJ19" s="160"/>
      <c r="AK19" s="160"/>
      <c r="AL19" s="83">
        <f t="shared" si="5"/>
        <v>7752.8</v>
      </c>
      <c r="AM19" s="83">
        <f t="shared" si="6"/>
        <v>283700.95836266672</v>
      </c>
      <c r="AN19" s="83"/>
      <c r="AO19" s="22"/>
      <c r="AP19" s="11"/>
    </row>
    <row r="20" spans="1:42" ht="27.95" customHeight="1" thickBot="1">
      <c r="A20" s="84">
        <v>12</v>
      </c>
      <c r="B20" s="7">
        <v>9</v>
      </c>
      <c r="C20" s="7">
        <v>26</v>
      </c>
      <c r="D20" s="8">
        <v>18</v>
      </c>
      <c r="E20" s="8">
        <v>1</v>
      </c>
      <c r="F20" s="8">
        <v>731</v>
      </c>
      <c r="G20" s="30" t="s">
        <v>83</v>
      </c>
      <c r="H20" s="177" t="s">
        <v>180</v>
      </c>
      <c r="I20" s="56" t="s">
        <v>159</v>
      </c>
      <c r="J20" s="114">
        <v>39888</v>
      </c>
      <c r="K20" s="59">
        <f t="shared" ref="K20:K50" si="11">2013-2007</f>
        <v>6</v>
      </c>
      <c r="L20" s="33">
        <v>16</v>
      </c>
      <c r="M20" s="31">
        <v>40</v>
      </c>
      <c r="N20" s="16" t="s">
        <v>31</v>
      </c>
      <c r="O20" s="66" t="s">
        <v>35</v>
      </c>
      <c r="P20" s="29" t="s">
        <v>50</v>
      </c>
      <c r="Q20" s="104" t="s">
        <v>57</v>
      </c>
      <c r="R20" s="53">
        <v>7749.6</v>
      </c>
      <c r="S20" s="9">
        <v>0</v>
      </c>
      <c r="T20" s="9">
        <f t="shared" si="7"/>
        <v>7749.6</v>
      </c>
      <c r="U20" s="9"/>
      <c r="V20" s="18"/>
      <c r="W20" s="9">
        <f t="shared" si="0"/>
        <v>6199.68</v>
      </c>
      <c r="X20" s="9">
        <f t="shared" si="1"/>
        <v>12916</v>
      </c>
      <c r="Y20" s="9"/>
      <c r="Z20" s="80">
        <f t="shared" si="4"/>
        <v>813.70799999999997</v>
      </c>
      <c r="AA20" s="32">
        <f t="shared" si="2"/>
        <v>232.488</v>
      </c>
      <c r="AB20" s="10">
        <f t="shared" si="3"/>
        <v>961.86097799999993</v>
      </c>
      <c r="AC20" s="10">
        <f t="shared" si="8"/>
        <v>154.99200000000002</v>
      </c>
      <c r="AD20" s="10">
        <v>621</v>
      </c>
      <c r="AE20" s="17"/>
      <c r="AF20" s="10"/>
      <c r="AG20" s="17"/>
      <c r="AH20" s="157"/>
      <c r="AI20" s="157"/>
      <c r="AJ20" s="160"/>
      <c r="AK20" s="160"/>
      <c r="AL20" s="83">
        <f t="shared" si="5"/>
        <v>3874.8</v>
      </c>
      <c r="AM20" s="83">
        <f t="shared" si="6"/>
        <v>145519.46773600002</v>
      </c>
      <c r="AN20" s="83"/>
      <c r="AO20" s="22"/>
      <c r="AP20" s="11"/>
    </row>
    <row r="21" spans="1:42" ht="27.95" customHeight="1" thickBot="1">
      <c r="A21" s="84">
        <v>13</v>
      </c>
      <c r="B21" s="7">
        <v>9</v>
      </c>
      <c r="C21" s="7">
        <v>26</v>
      </c>
      <c r="D21" s="8">
        <v>18</v>
      </c>
      <c r="E21" s="8">
        <v>1</v>
      </c>
      <c r="F21" s="8">
        <v>731</v>
      </c>
      <c r="G21" s="30" t="s">
        <v>122</v>
      </c>
      <c r="H21" s="54" t="s">
        <v>123</v>
      </c>
      <c r="I21" s="54" t="s">
        <v>160</v>
      </c>
      <c r="J21" s="113">
        <v>40882</v>
      </c>
      <c r="K21" s="59">
        <f>2013-2011</f>
        <v>2</v>
      </c>
      <c r="L21" s="33">
        <v>14</v>
      </c>
      <c r="M21" s="31">
        <v>40</v>
      </c>
      <c r="N21" s="16" t="s">
        <v>31</v>
      </c>
      <c r="O21" s="66" t="s">
        <v>36</v>
      </c>
      <c r="P21" s="29" t="s">
        <v>50</v>
      </c>
      <c r="Q21" s="104" t="s">
        <v>136</v>
      </c>
      <c r="R21" s="61">
        <v>7017.29</v>
      </c>
      <c r="S21" s="9">
        <v>0</v>
      </c>
      <c r="T21" s="9">
        <f t="shared" si="7"/>
        <v>7017.29</v>
      </c>
      <c r="U21" s="9"/>
      <c r="V21" s="18"/>
      <c r="W21" s="9">
        <f t="shared" si="0"/>
        <v>5613.8319999999994</v>
      </c>
      <c r="X21" s="9">
        <f t="shared" si="1"/>
        <v>11695.483333333332</v>
      </c>
      <c r="Y21" s="9"/>
      <c r="Z21" s="80">
        <f t="shared" si="4"/>
        <v>736.81544999999994</v>
      </c>
      <c r="AA21" s="32">
        <f t="shared" si="2"/>
        <v>210.5187</v>
      </c>
      <c r="AB21" s="10">
        <f t="shared" si="3"/>
        <v>870.96849157499992</v>
      </c>
      <c r="AC21" s="10">
        <f t="shared" si="8"/>
        <v>140.3458</v>
      </c>
      <c r="AD21" s="10">
        <v>621</v>
      </c>
      <c r="AE21" s="17"/>
      <c r="AF21" s="10"/>
      <c r="AG21" s="17"/>
      <c r="AH21" s="157"/>
      <c r="AI21" s="157"/>
      <c r="AJ21" s="160"/>
      <c r="AK21" s="160"/>
      <c r="AL21" s="83">
        <f t="shared" si="5"/>
        <v>3508.645</v>
      </c>
      <c r="AM21" s="83">
        <f t="shared" si="6"/>
        <v>132472.57663223331</v>
      </c>
      <c r="AN21" s="83"/>
      <c r="AO21" s="22"/>
      <c r="AP21" s="11"/>
    </row>
    <row r="22" spans="1:42" ht="27.95" customHeight="1" thickBot="1">
      <c r="A22" s="84">
        <v>14</v>
      </c>
      <c r="B22" s="7">
        <v>9</v>
      </c>
      <c r="C22" s="7">
        <v>26</v>
      </c>
      <c r="D22" s="8">
        <v>18</v>
      </c>
      <c r="E22" s="8">
        <v>1</v>
      </c>
      <c r="F22" s="8">
        <v>731</v>
      </c>
      <c r="G22" s="30" t="s">
        <v>61</v>
      </c>
      <c r="H22" s="176" t="s">
        <v>181</v>
      </c>
      <c r="I22" s="49" t="s">
        <v>160</v>
      </c>
      <c r="J22" s="115">
        <v>38504</v>
      </c>
      <c r="K22" s="59">
        <f>2013-2005</f>
        <v>8</v>
      </c>
      <c r="L22" s="33">
        <v>14</v>
      </c>
      <c r="M22" s="31">
        <v>40</v>
      </c>
      <c r="N22" s="16" t="s">
        <v>31</v>
      </c>
      <c r="O22" s="66" t="s">
        <v>36</v>
      </c>
      <c r="P22" s="29" t="s">
        <v>50</v>
      </c>
      <c r="Q22" s="104" t="s">
        <v>69</v>
      </c>
      <c r="R22" s="61">
        <v>7017.29</v>
      </c>
      <c r="S22" s="9">
        <v>0</v>
      </c>
      <c r="T22" s="9">
        <f t="shared" si="7"/>
        <v>7017.29</v>
      </c>
      <c r="U22" s="9"/>
      <c r="V22" s="18">
        <f>R22*7.6%</f>
        <v>533.31403999999998</v>
      </c>
      <c r="W22" s="9">
        <f t="shared" si="0"/>
        <v>5613.8319999999994</v>
      </c>
      <c r="X22" s="9">
        <f t="shared" si="1"/>
        <v>11695.483333333332</v>
      </c>
      <c r="Y22" s="9"/>
      <c r="Z22" s="80">
        <f t="shared" si="4"/>
        <v>736.81544999999994</v>
      </c>
      <c r="AA22" s="32">
        <f t="shared" si="2"/>
        <v>210.5187</v>
      </c>
      <c r="AB22" s="10">
        <f t="shared" si="3"/>
        <v>870.96849157499992</v>
      </c>
      <c r="AC22" s="10">
        <f t="shared" si="8"/>
        <v>140.3458</v>
      </c>
      <c r="AD22" s="10">
        <v>621</v>
      </c>
      <c r="AE22" s="17"/>
      <c r="AF22" s="10"/>
      <c r="AG22" s="17"/>
      <c r="AH22" s="157"/>
      <c r="AI22" s="157"/>
      <c r="AJ22" s="160"/>
      <c r="AK22" s="160"/>
      <c r="AL22" s="83">
        <f t="shared" si="5"/>
        <v>3508.645</v>
      </c>
      <c r="AM22" s="83">
        <f t="shared" si="6"/>
        <v>138872.34511223334</v>
      </c>
      <c r="AN22" s="83"/>
      <c r="AO22" s="22"/>
      <c r="AP22" s="11"/>
    </row>
    <row r="23" spans="1:42" ht="27.95" customHeight="1" thickBot="1">
      <c r="A23" s="84">
        <v>15</v>
      </c>
      <c r="B23" s="7">
        <v>9</v>
      </c>
      <c r="C23" s="7">
        <v>26</v>
      </c>
      <c r="D23" s="8">
        <v>18</v>
      </c>
      <c r="E23" s="8">
        <v>1</v>
      </c>
      <c r="F23" s="8">
        <v>731</v>
      </c>
      <c r="G23" s="30" t="s">
        <v>124</v>
      </c>
      <c r="H23" s="57" t="s">
        <v>125</v>
      </c>
      <c r="I23" s="57" t="s">
        <v>160</v>
      </c>
      <c r="J23" s="114">
        <v>40924</v>
      </c>
      <c r="K23" s="59">
        <f>2013-2012</f>
        <v>1</v>
      </c>
      <c r="L23" s="33">
        <v>13</v>
      </c>
      <c r="M23" s="33">
        <v>40</v>
      </c>
      <c r="N23" s="16" t="s">
        <v>31</v>
      </c>
      <c r="O23" s="66" t="s">
        <v>37</v>
      </c>
      <c r="P23" s="29" t="s">
        <v>50</v>
      </c>
      <c r="Q23" s="104" t="s">
        <v>68</v>
      </c>
      <c r="R23" s="61">
        <v>6676.82</v>
      </c>
      <c r="S23" s="9">
        <v>0</v>
      </c>
      <c r="T23" s="9">
        <f t="shared" si="7"/>
        <v>6676.82</v>
      </c>
      <c r="U23" s="9"/>
      <c r="V23" s="18"/>
      <c r="W23" s="9">
        <f t="shared" si="0"/>
        <v>5341.4560000000001</v>
      </c>
      <c r="X23" s="9">
        <f t="shared" si="1"/>
        <v>11128.033333333333</v>
      </c>
      <c r="Y23" s="9"/>
      <c r="Z23" s="80">
        <f t="shared" si="4"/>
        <v>701.06609999999989</v>
      </c>
      <c r="AA23" s="32">
        <f t="shared" si="2"/>
        <v>200.30459999999999</v>
      </c>
      <c r="AB23" s="10">
        <f t="shared" si="3"/>
        <v>828.71020634999991</v>
      </c>
      <c r="AC23" s="10">
        <f t="shared" si="8"/>
        <v>133.53639999999999</v>
      </c>
      <c r="AD23" s="10">
        <v>621</v>
      </c>
      <c r="AE23" s="17"/>
      <c r="AF23" s="10"/>
      <c r="AG23" s="17"/>
      <c r="AH23" s="157"/>
      <c r="AI23" s="157"/>
      <c r="AJ23" s="160"/>
      <c r="AK23" s="160"/>
      <c r="AL23" s="83">
        <f t="shared" si="5"/>
        <v>3338.41</v>
      </c>
      <c r="AM23" s="83">
        <f t="shared" si="6"/>
        <v>126406.73700953333</v>
      </c>
      <c r="AN23" s="83"/>
      <c r="AO23" s="22"/>
      <c r="AP23" s="11"/>
    </row>
    <row r="24" spans="1:42" ht="27.95" customHeight="1" thickBot="1">
      <c r="A24" s="84">
        <v>16</v>
      </c>
      <c r="B24" s="7">
        <v>9</v>
      </c>
      <c r="C24" s="7">
        <v>26</v>
      </c>
      <c r="D24" s="8">
        <v>18</v>
      </c>
      <c r="E24" s="8">
        <v>1</v>
      </c>
      <c r="F24" s="8">
        <v>731</v>
      </c>
      <c r="G24" s="28" t="s">
        <v>107</v>
      </c>
      <c r="H24" s="178" t="s">
        <v>182</v>
      </c>
      <c r="I24" s="49" t="s">
        <v>159</v>
      </c>
      <c r="J24" s="113">
        <v>40634</v>
      </c>
      <c r="K24" s="59">
        <f>2013-2011</f>
        <v>2</v>
      </c>
      <c r="L24" s="33">
        <v>13</v>
      </c>
      <c r="M24" s="31">
        <v>40</v>
      </c>
      <c r="N24" s="16" t="s">
        <v>31</v>
      </c>
      <c r="O24" s="67" t="s">
        <v>37</v>
      </c>
      <c r="P24" s="29" t="s">
        <v>50</v>
      </c>
      <c r="Q24" s="104" t="s">
        <v>33</v>
      </c>
      <c r="R24" s="61">
        <v>6676.82</v>
      </c>
      <c r="S24" s="9">
        <v>0</v>
      </c>
      <c r="T24" s="9">
        <f t="shared" si="7"/>
        <v>6676.82</v>
      </c>
      <c r="U24" s="9"/>
      <c r="V24" s="18"/>
      <c r="W24" s="9">
        <f t="shared" si="0"/>
        <v>5341.4560000000001</v>
      </c>
      <c r="X24" s="9">
        <f t="shared" si="1"/>
        <v>11128.033333333333</v>
      </c>
      <c r="Y24" s="9"/>
      <c r="Z24" s="80">
        <f t="shared" si="4"/>
        <v>701.06609999999989</v>
      </c>
      <c r="AA24" s="32">
        <f t="shared" si="2"/>
        <v>200.30459999999999</v>
      </c>
      <c r="AB24" s="10">
        <f t="shared" si="3"/>
        <v>828.71020634999991</v>
      </c>
      <c r="AC24" s="10">
        <f t="shared" si="8"/>
        <v>133.53639999999999</v>
      </c>
      <c r="AD24" s="10">
        <v>621</v>
      </c>
      <c r="AE24" s="17"/>
      <c r="AF24" s="10"/>
      <c r="AG24" s="17"/>
      <c r="AH24" s="157"/>
      <c r="AI24" s="157"/>
      <c r="AJ24" s="160"/>
      <c r="AK24" s="160"/>
      <c r="AL24" s="83">
        <f t="shared" si="5"/>
        <v>3338.41</v>
      </c>
      <c r="AM24" s="83">
        <f t="shared" si="6"/>
        <v>126406.73700953333</v>
      </c>
      <c r="AN24" s="83"/>
      <c r="AO24" s="22"/>
      <c r="AP24" s="11"/>
    </row>
    <row r="25" spans="1:42" ht="27.95" customHeight="1" thickBot="1">
      <c r="A25" s="84">
        <v>17</v>
      </c>
      <c r="B25" s="7">
        <v>9</v>
      </c>
      <c r="C25" s="7">
        <v>26</v>
      </c>
      <c r="D25" s="8">
        <v>18</v>
      </c>
      <c r="E25" s="8">
        <v>1</v>
      </c>
      <c r="F25" s="8">
        <v>731</v>
      </c>
      <c r="G25" s="30" t="s">
        <v>54</v>
      </c>
      <c r="H25" s="49"/>
      <c r="I25" s="49"/>
      <c r="J25" s="113"/>
      <c r="K25" s="59"/>
      <c r="L25" s="33">
        <v>13</v>
      </c>
      <c r="M25" s="31">
        <v>40</v>
      </c>
      <c r="N25" s="16" t="s">
        <v>31</v>
      </c>
      <c r="O25" s="127" t="s">
        <v>38</v>
      </c>
      <c r="P25" s="29" t="s">
        <v>50</v>
      </c>
      <c r="Q25" s="104" t="s">
        <v>80</v>
      </c>
      <c r="R25" s="61">
        <v>6676.82</v>
      </c>
      <c r="S25" s="9">
        <v>0</v>
      </c>
      <c r="T25" s="9">
        <f t="shared" si="7"/>
        <v>6676.82</v>
      </c>
      <c r="U25" s="9"/>
      <c r="V25" s="18"/>
      <c r="W25" s="9">
        <f t="shared" si="0"/>
        <v>5341.4560000000001</v>
      </c>
      <c r="X25" s="9">
        <f t="shared" si="1"/>
        <v>11128.033333333333</v>
      </c>
      <c r="Y25" s="9"/>
      <c r="Z25" s="80">
        <f t="shared" si="4"/>
        <v>701.06609999999989</v>
      </c>
      <c r="AA25" s="32">
        <f t="shared" si="2"/>
        <v>200.30459999999999</v>
      </c>
      <c r="AB25" s="10">
        <f t="shared" si="3"/>
        <v>828.71020634999991</v>
      </c>
      <c r="AC25" s="10">
        <f t="shared" si="8"/>
        <v>133.53639999999999</v>
      </c>
      <c r="AD25" s="10">
        <v>621</v>
      </c>
      <c r="AE25" s="17"/>
      <c r="AF25" s="10"/>
      <c r="AG25" s="17"/>
      <c r="AH25" s="157"/>
      <c r="AI25" s="157"/>
      <c r="AJ25" s="160"/>
      <c r="AK25" s="160"/>
      <c r="AL25" s="83">
        <f t="shared" si="5"/>
        <v>3338.41</v>
      </c>
      <c r="AM25" s="83">
        <f t="shared" si="6"/>
        <v>126406.73700953333</v>
      </c>
      <c r="AN25" s="83"/>
      <c r="AO25" s="22"/>
      <c r="AP25" s="11"/>
    </row>
    <row r="26" spans="1:42" ht="27.95" customHeight="1" thickBot="1">
      <c r="A26" s="84">
        <v>18</v>
      </c>
      <c r="B26" s="7">
        <v>9</v>
      </c>
      <c r="C26" s="7">
        <v>26</v>
      </c>
      <c r="D26" s="8">
        <v>18</v>
      </c>
      <c r="E26" s="8">
        <v>1</v>
      </c>
      <c r="F26" s="8">
        <v>731</v>
      </c>
      <c r="G26" s="30" t="s">
        <v>120</v>
      </c>
      <c r="H26" s="57" t="s">
        <v>121</v>
      </c>
      <c r="I26" s="58" t="s">
        <v>160</v>
      </c>
      <c r="J26" s="117">
        <v>40822</v>
      </c>
      <c r="K26" s="59">
        <f>2013-2011</f>
        <v>2</v>
      </c>
      <c r="L26" s="29">
        <v>13</v>
      </c>
      <c r="M26" s="29">
        <v>40</v>
      </c>
      <c r="N26" s="13" t="s">
        <v>31</v>
      </c>
      <c r="O26" s="67" t="s">
        <v>39</v>
      </c>
      <c r="P26" s="29" t="s">
        <v>50</v>
      </c>
      <c r="Q26" s="104" t="s">
        <v>79</v>
      </c>
      <c r="R26" s="61">
        <v>6676.72</v>
      </c>
      <c r="S26" s="9">
        <v>0</v>
      </c>
      <c r="T26" s="9">
        <f>+R26+S26</f>
        <v>6676.72</v>
      </c>
      <c r="U26" s="9"/>
      <c r="V26" s="14"/>
      <c r="W26" s="9">
        <f>+T26/30*24</f>
        <v>5341.3760000000002</v>
      </c>
      <c r="X26" s="9">
        <f>+T26/30*50</f>
        <v>11127.866666666667</v>
      </c>
      <c r="Y26" s="9"/>
      <c r="Z26" s="80">
        <f t="shared" si="4"/>
        <v>701.05560000000003</v>
      </c>
      <c r="AA26" s="32">
        <f>R26*3%</f>
        <v>200.30160000000001</v>
      </c>
      <c r="AB26" s="10">
        <f>+T26*12.41175%</f>
        <v>828.69779459999995</v>
      </c>
      <c r="AC26" s="10">
        <f t="shared" si="8"/>
        <v>133.53440000000001</v>
      </c>
      <c r="AD26" s="10">
        <v>621</v>
      </c>
      <c r="AE26" s="15"/>
      <c r="AF26" s="10"/>
      <c r="AG26" s="15"/>
      <c r="AH26" s="157"/>
      <c r="AI26" s="157"/>
      <c r="AJ26" s="160"/>
      <c r="AK26" s="160"/>
      <c r="AL26" s="83">
        <f t="shared" si="5"/>
        <v>3338.36</v>
      </c>
      <c r="AM26" s="83">
        <f t="shared" si="6"/>
        <v>126404.95540186668</v>
      </c>
      <c r="AN26" s="83"/>
      <c r="AO26" s="22"/>
      <c r="AP26" s="11"/>
    </row>
    <row r="27" spans="1:42" ht="27.95" customHeight="1" thickBot="1">
      <c r="A27" s="84">
        <v>19</v>
      </c>
      <c r="B27" s="7">
        <v>9</v>
      </c>
      <c r="C27" s="7">
        <v>26</v>
      </c>
      <c r="D27" s="8">
        <v>18</v>
      </c>
      <c r="E27" s="8">
        <v>1</v>
      </c>
      <c r="F27" s="8">
        <v>731</v>
      </c>
      <c r="G27" s="30" t="s">
        <v>62</v>
      </c>
      <c r="H27" s="57" t="s">
        <v>90</v>
      </c>
      <c r="I27" s="49" t="s">
        <v>160</v>
      </c>
      <c r="J27" s="113">
        <v>38458</v>
      </c>
      <c r="K27" s="59">
        <f>2013-2005</f>
        <v>8</v>
      </c>
      <c r="L27" s="33">
        <v>12</v>
      </c>
      <c r="M27" s="31">
        <v>40</v>
      </c>
      <c r="N27" s="16" t="s">
        <v>31</v>
      </c>
      <c r="O27" s="67" t="s">
        <v>40</v>
      </c>
      <c r="P27" s="29" t="s">
        <v>50</v>
      </c>
      <c r="Q27" s="104" t="s">
        <v>68</v>
      </c>
      <c r="R27" s="61">
        <v>6354.52</v>
      </c>
      <c r="S27" s="9">
        <v>0</v>
      </c>
      <c r="T27" s="9">
        <f t="shared" si="7"/>
        <v>6354.52</v>
      </c>
      <c r="U27" s="9"/>
      <c r="V27" s="18">
        <f>R27*7.6%</f>
        <v>482.94352000000003</v>
      </c>
      <c r="W27" s="9">
        <f t="shared" si="0"/>
        <v>5083.616</v>
      </c>
      <c r="X27" s="9">
        <f t="shared" si="1"/>
        <v>10590.866666666667</v>
      </c>
      <c r="Y27" s="9"/>
      <c r="Z27" s="80">
        <f t="shared" si="4"/>
        <v>667.22460000000001</v>
      </c>
      <c r="AA27" s="32">
        <f t="shared" si="2"/>
        <v>190.63560000000001</v>
      </c>
      <c r="AB27" s="10">
        <f t="shared" si="3"/>
        <v>788.70713609999996</v>
      </c>
      <c r="AC27" s="10">
        <f t="shared" si="8"/>
        <v>127.09040000000002</v>
      </c>
      <c r="AD27" s="10">
        <v>621</v>
      </c>
      <c r="AE27" s="17"/>
      <c r="AF27" s="10"/>
      <c r="AG27" s="16">
        <v>588</v>
      </c>
      <c r="AH27" s="157"/>
      <c r="AI27" s="157"/>
      <c r="AJ27" s="160"/>
      <c r="AK27" s="160"/>
      <c r="AL27" s="83">
        <f t="shared" si="5"/>
        <v>3177.26</v>
      </c>
      <c r="AM27" s="83">
        <f t="shared" si="6"/>
        <v>133515.93773986664</v>
      </c>
      <c r="AN27" s="83"/>
      <c r="AO27" s="22"/>
      <c r="AP27" s="11"/>
    </row>
    <row r="28" spans="1:42" ht="27.95" customHeight="1" thickBot="1">
      <c r="A28" s="84">
        <v>20</v>
      </c>
      <c r="B28" s="7">
        <v>9</v>
      </c>
      <c r="C28" s="7">
        <v>26</v>
      </c>
      <c r="D28" s="8">
        <v>18</v>
      </c>
      <c r="E28" s="8">
        <v>1</v>
      </c>
      <c r="F28" s="8">
        <v>731</v>
      </c>
      <c r="G28" s="28" t="s">
        <v>127</v>
      </c>
      <c r="H28" s="57" t="s">
        <v>162</v>
      </c>
      <c r="I28" s="48" t="s">
        <v>159</v>
      </c>
      <c r="J28" s="113">
        <v>40969</v>
      </c>
      <c r="K28" s="59">
        <f>2013-2012</f>
        <v>1</v>
      </c>
      <c r="L28" s="33">
        <v>12</v>
      </c>
      <c r="M28" s="31">
        <v>40</v>
      </c>
      <c r="N28" s="16" t="s">
        <v>31</v>
      </c>
      <c r="O28" s="66" t="s">
        <v>41</v>
      </c>
      <c r="P28" s="29" t="s">
        <v>50</v>
      </c>
      <c r="Q28" s="104" t="s">
        <v>33</v>
      </c>
      <c r="R28" s="61">
        <v>6354.52</v>
      </c>
      <c r="S28" s="9">
        <v>0</v>
      </c>
      <c r="T28" s="9">
        <f t="shared" si="7"/>
        <v>6354.52</v>
      </c>
      <c r="U28" s="9"/>
      <c r="V28" s="18"/>
      <c r="W28" s="9">
        <f t="shared" si="0"/>
        <v>5083.616</v>
      </c>
      <c r="X28" s="9">
        <f t="shared" si="1"/>
        <v>10590.866666666667</v>
      </c>
      <c r="Y28" s="9"/>
      <c r="Z28" s="80">
        <f t="shared" si="4"/>
        <v>667.22460000000001</v>
      </c>
      <c r="AA28" s="32">
        <f t="shared" si="2"/>
        <v>190.63560000000001</v>
      </c>
      <c r="AB28" s="10">
        <f t="shared" si="3"/>
        <v>788.70713609999996</v>
      </c>
      <c r="AC28" s="10">
        <f t="shared" si="8"/>
        <v>127.09040000000002</v>
      </c>
      <c r="AD28" s="10">
        <v>621</v>
      </c>
      <c r="AE28" s="17"/>
      <c r="AF28" s="10"/>
      <c r="AG28" s="17"/>
      <c r="AH28" s="157"/>
      <c r="AI28" s="157"/>
      <c r="AJ28" s="160"/>
      <c r="AK28" s="160"/>
      <c r="AL28" s="83">
        <f t="shared" si="5"/>
        <v>3177.26</v>
      </c>
      <c r="AM28" s="83">
        <f t="shared" si="6"/>
        <v>120664.61549986665</v>
      </c>
      <c r="AN28" s="83"/>
      <c r="AO28" s="22"/>
      <c r="AP28" s="11"/>
    </row>
    <row r="29" spans="1:42" ht="27.95" customHeight="1" thickBot="1">
      <c r="A29" s="84">
        <v>21</v>
      </c>
      <c r="B29" s="7">
        <v>9</v>
      </c>
      <c r="C29" s="7">
        <v>26</v>
      </c>
      <c r="D29" s="8">
        <v>18</v>
      </c>
      <c r="E29" s="8">
        <v>1</v>
      </c>
      <c r="F29" s="8">
        <v>731</v>
      </c>
      <c r="G29" s="28" t="s">
        <v>112</v>
      </c>
      <c r="H29" s="57" t="s">
        <v>161</v>
      </c>
      <c r="I29" s="54" t="s">
        <v>160</v>
      </c>
      <c r="J29" s="113">
        <v>40714</v>
      </c>
      <c r="K29" s="59">
        <f>2013-2011</f>
        <v>2</v>
      </c>
      <c r="L29" s="33">
        <v>12</v>
      </c>
      <c r="M29" s="31">
        <v>40</v>
      </c>
      <c r="N29" s="16" t="s">
        <v>31</v>
      </c>
      <c r="O29" s="66" t="s">
        <v>42</v>
      </c>
      <c r="P29" s="29" t="s">
        <v>50</v>
      </c>
      <c r="Q29" s="104" t="s">
        <v>32</v>
      </c>
      <c r="R29" s="61">
        <v>6354.52</v>
      </c>
      <c r="S29" s="9">
        <v>0</v>
      </c>
      <c r="T29" s="9">
        <f t="shared" si="7"/>
        <v>6354.52</v>
      </c>
      <c r="U29" s="9"/>
      <c r="V29" s="18"/>
      <c r="W29" s="9">
        <f t="shared" si="0"/>
        <v>5083.616</v>
      </c>
      <c r="X29" s="9">
        <f t="shared" si="1"/>
        <v>10590.866666666667</v>
      </c>
      <c r="Y29" s="9"/>
      <c r="Z29" s="80">
        <f t="shared" si="4"/>
        <v>667.22460000000001</v>
      </c>
      <c r="AA29" s="32">
        <f t="shared" si="2"/>
        <v>190.63560000000001</v>
      </c>
      <c r="AB29" s="10">
        <f t="shared" si="3"/>
        <v>788.70713609999996</v>
      </c>
      <c r="AC29" s="10">
        <f t="shared" si="8"/>
        <v>127.09040000000002</v>
      </c>
      <c r="AD29" s="10">
        <v>621</v>
      </c>
      <c r="AE29" s="17"/>
      <c r="AF29" s="10"/>
      <c r="AG29" s="17"/>
      <c r="AH29" s="157"/>
      <c r="AI29" s="157"/>
      <c r="AJ29" s="160"/>
      <c r="AK29" s="160"/>
      <c r="AL29" s="83">
        <f t="shared" si="5"/>
        <v>3177.26</v>
      </c>
      <c r="AM29" s="83">
        <f t="shared" si="6"/>
        <v>120664.61549986665</v>
      </c>
      <c r="AN29" s="83"/>
      <c r="AO29" s="22"/>
      <c r="AP29" s="11"/>
    </row>
    <row r="30" spans="1:42" ht="27.95" customHeight="1" thickBot="1">
      <c r="A30" s="84">
        <v>22</v>
      </c>
      <c r="B30" s="7">
        <v>9</v>
      </c>
      <c r="C30" s="7">
        <v>26</v>
      </c>
      <c r="D30" s="8">
        <v>18</v>
      </c>
      <c r="E30" s="8">
        <v>1</v>
      </c>
      <c r="F30" s="8">
        <v>731</v>
      </c>
      <c r="G30" s="30" t="s">
        <v>84</v>
      </c>
      <c r="H30" s="57" t="s">
        <v>163</v>
      </c>
      <c r="I30" s="48" t="s">
        <v>159</v>
      </c>
      <c r="J30" s="113">
        <v>40695</v>
      </c>
      <c r="K30" s="59">
        <f>2013-2011</f>
        <v>2</v>
      </c>
      <c r="L30" s="33">
        <v>10</v>
      </c>
      <c r="M30" s="31">
        <v>40</v>
      </c>
      <c r="N30" s="16" t="s">
        <v>31</v>
      </c>
      <c r="O30" s="66" t="s">
        <v>43</v>
      </c>
      <c r="P30" s="29" t="s">
        <v>50</v>
      </c>
      <c r="Q30" s="104" t="s">
        <v>68</v>
      </c>
      <c r="R30" s="61">
        <v>5763.7</v>
      </c>
      <c r="S30" s="9">
        <v>0</v>
      </c>
      <c r="T30" s="9">
        <f t="shared" si="7"/>
        <v>5763.7</v>
      </c>
      <c r="U30" s="9"/>
      <c r="V30" s="18"/>
      <c r="W30" s="9">
        <f t="shared" si="0"/>
        <v>4610.96</v>
      </c>
      <c r="X30" s="9">
        <f t="shared" si="1"/>
        <v>9606.1666666666661</v>
      </c>
      <c r="Y30" s="9"/>
      <c r="Z30" s="80">
        <f t="shared" si="4"/>
        <v>605.18849999999998</v>
      </c>
      <c r="AA30" s="32">
        <f t="shared" si="2"/>
        <v>172.911</v>
      </c>
      <c r="AB30" s="10">
        <f t="shared" si="3"/>
        <v>715.37603474999992</v>
      </c>
      <c r="AC30" s="10">
        <f t="shared" si="8"/>
        <v>115.274</v>
      </c>
      <c r="AD30" s="10">
        <v>621</v>
      </c>
      <c r="AE30" s="17"/>
      <c r="AF30" s="10"/>
      <c r="AG30" s="17"/>
      <c r="AH30" s="157"/>
      <c r="AI30" s="157"/>
      <c r="AJ30" s="160"/>
      <c r="AK30" s="160"/>
      <c r="AL30" s="83">
        <f t="shared" si="5"/>
        <v>2881.85</v>
      </c>
      <c r="AM30" s="83">
        <f t="shared" si="6"/>
        <v>110138.52108366668</v>
      </c>
      <c r="AN30" s="83"/>
      <c r="AO30" s="22"/>
      <c r="AP30" s="11"/>
    </row>
    <row r="31" spans="1:42" ht="27.95" customHeight="1" thickBot="1">
      <c r="A31" s="84">
        <v>23</v>
      </c>
      <c r="B31" s="7">
        <v>9</v>
      </c>
      <c r="C31" s="7">
        <v>26</v>
      </c>
      <c r="D31" s="8">
        <v>18</v>
      </c>
      <c r="E31" s="8">
        <v>1</v>
      </c>
      <c r="F31" s="8">
        <v>731</v>
      </c>
      <c r="G31" s="30" t="s">
        <v>104</v>
      </c>
      <c r="H31" s="56" t="s">
        <v>106</v>
      </c>
      <c r="I31" s="56" t="s">
        <v>159</v>
      </c>
      <c r="J31" s="114">
        <v>40575</v>
      </c>
      <c r="K31" s="59">
        <f>2013-2011</f>
        <v>2</v>
      </c>
      <c r="L31" s="33">
        <v>10</v>
      </c>
      <c r="M31" s="31">
        <v>40</v>
      </c>
      <c r="N31" s="16" t="s">
        <v>31</v>
      </c>
      <c r="O31" s="66" t="s">
        <v>43</v>
      </c>
      <c r="P31" s="29" t="s">
        <v>50</v>
      </c>
      <c r="Q31" s="104" t="s">
        <v>140</v>
      </c>
      <c r="R31" s="61">
        <v>5763.7</v>
      </c>
      <c r="S31" s="9">
        <v>0</v>
      </c>
      <c r="T31" s="9">
        <f t="shared" si="7"/>
        <v>5763.7</v>
      </c>
      <c r="U31" s="9"/>
      <c r="V31" s="18"/>
      <c r="W31" s="9">
        <f t="shared" si="0"/>
        <v>4610.96</v>
      </c>
      <c r="X31" s="9">
        <f t="shared" si="1"/>
        <v>9606.1666666666661</v>
      </c>
      <c r="Y31" s="9"/>
      <c r="Z31" s="80">
        <f t="shared" si="4"/>
        <v>605.18849999999998</v>
      </c>
      <c r="AA31" s="32">
        <f t="shared" si="2"/>
        <v>172.911</v>
      </c>
      <c r="AB31" s="10">
        <f t="shared" si="3"/>
        <v>715.37603474999992</v>
      </c>
      <c r="AC31" s="10">
        <f t="shared" si="8"/>
        <v>115.274</v>
      </c>
      <c r="AD31" s="10">
        <v>621</v>
      </c>
      <c r="AE31" s="17"/>
      <c r="AF31" s="10"/>
      <c r="AG31" s="17"/>
      <c r="AH31" s="157"/>
      <c r="AI31" s="157"/>
      <c r="AJ31" s="160"/>
      <c r="AK31" s="160"/>
      <c r="AL31" s="83">
        <f t="shared" si="5"/>
        <v>2881.85</v>
      </c>
      <c r="AM31" s="83">
        <f t="shared" si="6"/>
        <v>110138.52108366668</v>
      </c>
      <c r="AN31" s="83"/>
      <c r="AO31" s="22"/>
      <c r="AP31" s="11"/>
    </row>
    <row r="32" spans="1:42" ht="27.95" customHeight="1" thickBot="1">
      <c r="A32" s="84">
        <v>24</v>
      </c>
      <c r="B32" s="7">
        <v>9</v>
      </c>
      <c r="C32" s="7">
        <v>26</v>
      </c>
      <c r="D32" s="8">
        <v>18</v>
      </c>
      <c r="E32" s="8">
        <v>1</v>
      </c>
      <c r="F32" s="8">
        <v>731</v>
      </c>
      <c r="G32" s="28" t="s">
        <v>86</v>
      </c>
      <c r="H32" s="48" t="s">
        <v>91</v>
      </c>
      <c r="I32" s="48" t="s">
        <v>159</v>
      </c>
      <c r="J32" s="118">
        <v>40269</v>
      </c>
      <c r="K32" s="59">
        <f>2013-2010</f>
        <v>3</v>
      </c>
      <c r="L32" s="33">
        <v>10</v>
      </c>
      <c r="M32" s="31">
        <v>40</v>
      </c>
      <c r="N32" s="16" t="s">
        <v>31</v>
      </c>
      <c r="O32" s="66" t="s">
        <v>43</v>
      </c>
      <c r="P32" s="29" t="s">
        <v>50</v>
      </c>
      <c r="Q32" s="104" t="s">
        <v>114</v>
      </c>
      <c r="R32" s="61">
        <v>5763.7</v>
      </c>
      <c r="S32" s="9">
        <v>0</v>
      </c>
      <c r="T32" s="9">
        <f t="shared" si="7"/>
        <v>5763.7</v>
      </c>
      <c r="U32" s="9"/>
      <c r="V32" s="18"/>
      <c r="W32" s="9">
        <f t="shared" si="0"/>
        <v>4610.96</v>
      </c>
      <c r="X32" s="9">
        <f t="shared" si="1"/>
        <v>9606.1666666666661</v>
      </c>
      <c r="Y32" s="9"/>
      <c r="Z32" s="80">
        <f t="shared" si="4"/>
        <v>605.18849999999998</v>
      </c>
      <c r="AA32" s="32">
        <f t="shared" si="2"/>
        <v>172.911</v>
      </c>
      <c r="AB32" s="10">
        <f t="shared" si="3"/>
        <v>715.37603474999992</v>
      </c>
      <c r="AC32" s="10">
        <f t="shared" si="8"/>
        <v>115.274</v>
      </c>
      <c r="AD32" s="10">
        <v>621</v>
      </c>
      <c r="AE32" s="17"/>
      <c r="AF32" s="10"/>
      <c r="AG32" s="17"/>
      <c r="AH32" s="157"/>
      <c r="AI32" s="157"/>
      <c r="AJ32" s="160"/>
      <c r="AK32" s="160"/>
      <c r="AL32" s="83">
        <f t="shared" si="5"/>
        <v>2881.85</v>
      </c>
      <c r="AM32" s="83">
        <f t="shared" si="6"/>
        <v>110138.52108366668</v>
      </c>
      <c r="AN32" s="83"/>
      <c r="AO32" s="22"/>
      <c r="AP32" s="11"/>
    </row>
    <row r="33" spans="1:42" ht="27.95" customHeight="1" thickBot="1">
      <c r="A33" s="84">
        <v>25</v>
      </c>
      <c r="B33" s="7">
        <v>9</v>
      </c>
      <c r="C33" s="7">
        <v>26</v>
      </c>
      <c r="D33" s="8">
        <v>18</v>
      </c>
      <c r="E33" s="8">
        <v>1</v>
      </c>
      <c r="F33" s="8">
        <v>731</v>
      </c>
      <c r="G33" s="130" t="s">
        <v>54</v>
      </c>
      <c r="H33" s="48"/>
      <c r="I33" s="48"/>
      <c r="J33" s="113"/>
      <c r="K33" s="59"/>
      <c r="L33" s="33">
        <v>8</v>
      </c>
      <c r="M33" s="31">
        <v>40</v>
      </c>
      <c r="N33" s="16" t="s">
        <v>31</v>
      </c>
      <c r="O33" s="127" t="s">
        <v>103</v>
      </c>
      <c r="P33" s="29" t="s">
        <v>50</v>
      </c>
      <c r="Q33" s="104" t="s">
        <v>57</v>
      </c>
      <c r="R33" s="61">
        <v>5220.87</v>
      </c>
      <c r="S33" s="9">
        <v>0</v>
      </c>
      <c r="T33" s="9">
        <f t="shared" si="7"/>
        <v>5220.87</v>
      </c>
      <c r="U33" s="9"/>
      <c r="V33" s="18"/>
      <c r="W33" s="9">
        <f t="shared" si="0"/>
        <v>4176.6959999999999</v>
      </c>
      <c r="X33" s="9">
        <f t="shared" si="1"/>
        <v>8701.4500000000007</v>
      </c>
      <c r="Y33" s="9"/>
      <c r="Z33" s="80">
        <f t="shared" si="4"/>
        <v>548.19134999999994</v>
      </c>
      <c r="AA33" s="32">
        <f t="shared" si="2"/>
        <v>156.62609999999998</v>
      </c>
      <c r="AB33" s="10">
        <f t="shared" si="3"/>
        <v>648.00133222499994</v>
      </c>
      <c r="AC33" s="10">
        <f t="shared" si="8"/>
        <v>104.4174</v>
      </c>
      <c r="AD33" s="10">
        <v>621</v>
      </c>
      <c r="AE33" s="17"/>
      <c r="AF33" s="10"/>
      <c r="AG33" s="17"/>
      <c r="AH33" s="157"/>
      <c r="AI33" s="157"/>
      <c r="AJ33" s="160"/>
      <c r="AK33" s="160"/>
      <c r="AL33" s="83">
        <f t="shared" si="5"/>
        <v>2610.4349999999999</v>
      </c>
      <c r="AM33" s="83">
        <f t="shared" si="6"/>
        <v>100467.42018669999</v>
      </c>
      <c r="AN33" s="83"/>
      <c r="AO33" s="22"/>
      <c r="AP33" s="11"/>
    </row>
    <row r="34" spans="1:42" ht="27.95" customHeight="1" thickBot="1">
      <c r="A34" s="84">
        <v>26</v>
      </c>
      <c r="B34" s="7">
        <v>9</v>
      </c>
      <c r="C34" s="7">
        <v>26</v>
      </c>
      <c r="D34" s="8">
        <v>18</v>
      </c>
      <c r="E34" s="8">
        <v>1</v>
      </c>
      <c r="F34" s="8">
        <v>731</v>
      </c>
      <c r="G34" s="28" t="s">
        <v>115</v>
      </c>
      <c r="H34" s="48" t="s">
        <v>92</v>
      </c>
      <c r="I34" s="48" t="s">
        <v>160</v>
      </c>
      <c r="J34" s="119">
        <v>40194</v>
      </c>
      <c r="K34" s="59">
        <f>2013-2010</f>
        <v>3</v>
      </c>
      <c r="L34" s="33">
        <v>8</v>
      </c>
      <c r="M34" s="31">
        <v>40</v>
      </c>
      <c r="N34" s="16" t="s">
        <v>31</v>
      </c>
      <c r="O34" s="68" t="s">
        <v>103</v>
      </c>
      <c r="P34" s="29" t="s">
        <v>50</v>
      </c>
      <c r="Q34" s="104" t="s">
        <v>33</v>
      </c>
      <c r="R34" s="61">
        <v>5220.87</v>
      </c>
      <c r="S34" s="9">
        <v>0</v>
      </c>
      <c r="T34" s="9">
        <f t="shared" si="7"/>
        <v>5220.87</v>
      </c>
      <c r="U34" s="9"/>
      <c r="V34" s="18"/>
      <c r="W34" s="9">
        <f t="shared" si="0"/>
        <v>4176.6959999999999</v>
      </c>
      <c r="X34" s="9">
        <f t="shared" si="1"/>
        <v>8701.4500000000007</v>
      </c>
      <c r="Y34" s="9"/>
      <c r="Z34" s="80">
        <f t="shared" si="4"/>
        <v>548.19134999999994</v>
      </c>
      <c r="AA34" s="32">
        <f t="shared" si="2"/>
        <v>156.62609999999998</v>
      </c>
      <c r="AB34" s="10">
        <f t="shared" si="3"/>
        <v>648.00133222499994</v>
      </c>
      <c r="AC34" s="10">
        <f t="shared" si="8"/>
        <v>104.4174</v>
      </c>
      <c r="AD34" s="10">
        <v>621</v>
      </c>
      <c r="AE34" s="17"/>
      <c r="AF34" s="10"/>
      <c r="AG34" s="17"/>
      <c r="AH34" s="157"/>
      <c r="AI34" s="157"/>
      <c r="AJ34" s="160"/>
      <c r="AK34" s="160"/>
      <c r="AL34" s="83">
        <f t="shared" si="5"/>
        <v>2610.4349999999999</v>
      </c>
      <c r="AM34" s="83">
        <f t="shared" si="6"/>
        <v>100467.42018669999</v>
      </c>
      <c r="AN34" s="83"/>
      <c r="AO34" s="22"/>
      <c r="AP34" s="11"/>
    </row>
    <row r="35" spans="1:42" ht="27.95" customHeight="1" thickBot="1">
      <c r="A35" s="84">
        <v>27</v>
      </c>
      <c r="B35" s="7">
        <v>9</v>
      </c>
      <c r="C35" s="7">
        <v>26</v>
      </c>
      <c r="D35" s="8">
        <v>18</v>
      </c>
      <c r="E35" s="8">
        <v>1</v>
      </c>
      <c r="F35" s="8">
        <v>731</v>
      </c>
      <c r="G35" s="28" t="s">
        <v>67</v>
      </c>
      <c r="H35" s="48" t="s">
        <v>93</v>
      </c>
      <c r="I35" s="48" t="s">
        <v>159</v>
      </c>
      <c r="J35" s="113">
        <v>39295</v>
      </c>
      <c r="K35" s="59">
        <f>2013-2007</f>
        <v>6</v>
      </c>
      <c r="L35" s="33">
        <v>7</v>
      </c>
      <c r="M35" s="31">
        <v>40</v>
      </c>
      <c r="N35" s="16" t="s">
        <v>31</v>
      </c>
      <c r="O35" s="66" t="s">
        <v>44</v>
      </c>
      <c r="P35" s="29" t="s">
        <v>50</v>
      </c>
      <c r="Q35" s="104" t="s">
        <v>70</v>
      </c>
      <c r="R35" s="61">
        <v>4966.42</v>
      </c>
      <c r="S35" s="9">
        <v>0</v>
      </c>
      <c r="T35" s="9">
        <f t="shared" si="7"/>
        <v>4966.42</v>
      </c>
      <c r="U35" s="9"/>
      <c r="V35" s="18">
        <f>R35*3.8%</f>
        <v>188.72396000000001</v>
      </c>
      <c r="W35" s="9">
        <f t="shared" si="0"/>
        <v>3973.1360000000004</v>
      </c>
      <c r="X35" s="9">
        <f t="shared" si="1"/>
        <v>8277.3666666666668</v>
      </c>
      <c r="Y35" s="9"/>
      <c r="Z35" s="80">
        <f t="shared" si="4"/>
        <v>521.47410000000002</v>
      </c>
      <c r="AA35" s="32">
        <f t="shared" si="2"/>
        <v>148.99260000000001</v>
      </c>
      <c r="AB35" s="10">
        <f t="shared" si="3"/>
        <v>616.41963435000002</v>
      </c>
      <c r="AC35" s="10">
        <f t="shared" si="8"/>
        <v>99.328400000000002</v>
      </c>
      <c r="AD35" s="10">
        <v>621</v>
      </c>
      <c r="AE35" s="17"/>
      <c r="AF35" s="10"/>
      <c r="AG35" s="17"/>
      <c r="AH35" s="157"/>
      <c r="AI35" s="157"/>
      <c r="AJ35" s="160"/>
      <c r="AK35" s="160"/>
      <c r="AL35" s="83">
        <f t="shared" si="5"/>
        <v>2483.21</v>
      </c>
      <c r="AM35" s="83">
        <f t="shared" si="6"/>
        <v>98198.806998866668</v>
      </c>
      <c r="AN35" s="83"/>
      <c r="AO35" s="22"/>
      <c r="AP35" s="11"/>
    </row>
    <row r="36" spans="1:42" ht="27.95" customHeight="1" thickBot="1">
      <c r="A36" s="84">
        <v>28</v>
      </c>
      <c r="B36" s="7">
        <v>9</v>
      </c>
      <c r="C36" s="7">
        <v>26</v>
      </c>
      <c r="D36" s="8">
        <v>18</v>
      </c>
      <c r="E36" s="8">
        <v>1</v>
      </c>
      <c r="F36" s="8">
        <v>731</v>
      </c>
      <c r="G36" s="30" t="s">
        <v>118</v>
      </c>
      <c r="H36" s="49" t="s">
        <v>119</v>
      </c>
      <c r="I36" s="49" t="s">
        <v>160</v>
      </c>
      <c r="J36" s="113">
        <v>40787</v>
      </c>
      <c r="K36" s="59">
        <f>2013-2011</f>
        <v>2</v>
      </c>
      <c r="L36" s="33">
        <v>7</v>
      </c>
      <c r="M36" s="31">
        <v>40</v>
      </c>
      <c r="N36" s="16" t="s">
        <v>31</v>
      </c>
      <c r="O36" s="66" t="s">
        <v>44</v>
      </c>
      <c r="P36" s="29" t="s">
        <v>50</v>
      </c>
      <c r="Q36" s="104" t="s">
        <v>70</v>
      </c>
      <c r="R36" s="61">
        <v>4966.42</v>
      </c>
      <c r="S36" s="9">
        <v>0</v>
      </c>
      <c r="T36" s="9">
        <f t="shared" si="7"/>
        <v>4966.42</v>
      </c>
      <c r="U36" s="9"/>
      <c r="V36" s="18"/>
      <c r="W36" s="9">
        <f t="shared" si="0"/>
        <v>3973.1360000000004</v>
      </c>
      <c r="X36" s="9">
        <f t="shared" si="1"/>
        <v>8277.3666666666668</v>
      </c>
      <c r="Y36" s="9"/>
      <c r="Z36" s="80">
        <f t="shared" si="4"/>
        <v>521.47410000000002</v>
      </c>
      <c r="AA36" s="32">
        <f t="shared" si="2"/>
        <v>148.99260000000001</v>
      </c>
      <c r="AB36" s="10">
        <f t="shared" si="3"/>
        <v>616.41963435000002</v>
      </c>
      <c r="AC36" s="10">
        <f t="shared" si="8"/>
        <v>99.328400000000002</v>
      </c>
      <c r="AD36" s="10">
        <v>621</v>
      </c>
      <c r="AE36" s="17"/>
      <c r="AF36" s="10"/>
      <c r="AG36" s="17"/>
      <c r="AH36" s="157"/>
      <c r="AI36" s="157"/>
      <c r="AJ36" s="160"/>
      <c r="AK36" s="160"/>
      <c r="AL36" s="83">
        <f t="shared" si="5"/>
        <v>2483.21</v>
      </c>
      <c r="AM36" s="83">
        <f t="shared" si="6"/>
        <v>95934.119478866662</v>
      </c>
      <c r="AN36" s="83"/>
      <c r="AO36" s="22"/>
      <c r="AP36" s="11"/>
    </row>
    <row r="37" spans="1:42" ht="27.95" customHeight="1" thickBot="1">
      <c r="A37" s="84">
        <v>29</v>
      </c>
      <c r="B37" s="7">
        <v>9</v>
      </c>
      <c r="C37" s="7">
        <v>26</v>
      </c>
      <c r="D37" s="8">
        <v>18</v>
      </c>
      <c r="E37" s="8">
        <v>1</v>
      </c>
      <c r="F37" s="8">
        <v>731</v>
      </c>
      <c r="G37" s="109" t="s">
        <v>167</v>
      </c>
      <c r="H37" s="49" t="s">
        <v>168</v>
      </c>
      <c r="I37" s="49" t="s">
        <v>159</v>
      </c>
      <c r="J37" s="115">
        <v>41534</v>
      </c>
      <c r="K37" s="59">
        <f>2013-2013</f>
        <v>0</v>
      </c>
      <c r="L37" s="33">
        <v>7</v>
      </c>
      <c r="M37" s="31">
        <v>40</v>
      </c>
      <c r="N37" s="16" t="s">
        <v>31</v>
      </c>
      <c r="O37" s="66" t="s">
        <v>44</v>
      </c>
      <c r="P37" s="29" t="s">
        <v>50</v>
      </c>
      <c r="Q37" s="104" t="s">
        <v>113</v>
      </c>
      <c r="R37" s="61">
        <v>4966.42</v>
      </c>
      <c r="S37" s="9">
        <v>0</v>
      </c>
      <c r="T37" s="9">
        <f t="shared" si="7"/>
        <v>4966.42</v>
      </c>
      <c r="U37" s="9"/>
      <c r="V37" s="18"/>
      <c r="W37" s="9">
        <f t="shared" si="0"/>
        <v>3973.1360000000004</v>
      </c>
      <c r="X37" s="9">
        <f t="shared" si="1"/>
        <v>8277.3666666666668</v>
      </c>
      <c r="Y37" s="9"/>
      <c r="Z37" s="80">
        <f t="shared" si="4"/>
        <v>521.47410000000002</v>
      </c>
      <c r="AA37" s="32">
        <f t="shared" si="2"/>
        <v>148.99260000000001</v>
      </c>
      <c r="AB37" s="10">
        <f t="shared" si="3"/>
        <v>616.41963435000002</v>
      </c>
      <c r="AC37" s="10">
        <f t="shared" si="8"/>
        <v>99.328400000000002</v>
      </c>
      <c r="AD37" s="10">
        <v>621</v>
      </c>
      <c r="AE37" s="17"/>
      <c r="AF37" s="10"/>
      <c r="AG37" s="17"/>
      <c r="AH37" s="157"/>
      <c r="AI37" s="157"/>
      <c r="AJ37" s="160"/>
      <c r="AK37" s="160"/>
      <c r="AL37" s="83">
        <f t="shared" si="5"/>
        <v>2483.21</v>
      </c>
      <c r="AM37" s="83">
        <f t="shared" si="6"/>
        <v>95934.119478866662</v>
      </c>
      <c r="AN37" s="83"/>
      <c r="AO37" s="22"/>
      <c r="AP37" s="11"/>
    </row>
    <row r="38" spans="1:42" ht="27.95" customHeight="1" thickBot="1">
      <c r="A38" s="84">
        <v>30</v>
      </c>
      <c r="B38" s="7">
        <v>9</v>
      </c>
      <c r="C38" s="7">
        <v>26</v>
      </c>
      <c r="D38" s="8">
        <v>18</v>
      </c>
      <c r="E38" s="8">
        <v>1</v>
      </c>
      <c r="F38" s="8">
        <v>731</v>
      </c>
      <c r="G38" s="109" t="s">
        <v>169</v>
      </c>
      <c r="H38" s="57" t="s">
        <v>170</v>
      </c>
      <c r="I38" s="57" t="s">
        <v>159</v>
      </c>
      <c r="J38" s="112">
        <v>41535</v>
      </c>
      <c r="K38" s="59">
        <f>2013-2013</f>
        <v>0</v>
      </c>
      <c r="L38" s="33">
        <v>7</v>
      </c>
      <c r="M38" s="31">
        <v>40</v>
      </c>
      <c r="N38" s="16" t="s">
        <v>31</v>
      </c>
      <c r="O38" s="66" t="s">
        <v>44</v>
      </c>
      <c r="P38" s="29" t="s">
        <v>50</v>
      </c>
      <c r="Q38" s="104" t="s">
        <v>171</v>
      </c>
      <c r="R38" s="61">
        <v>4966.42</v>
      </c>
      <c r="S38" s="9">
        <v>0</v>
      </c>
      <c r="T38" s="9">
        <f t="shared" si="7"/>
        <v>4966.42</v>
      </c>
      <c r="U38" s="9"/>
      <c r="V38" s="18"/>
      <c r="W38" s="9">
        <f t="shared" si="0"/>
        <v>3973.1360000000004</v>
      </c>
      <c r="X38" s="9">
        <f t="shared" si="1"/>
        <v>8277.3666666666668</v>
      </c>
      <c r="Y38" s="9"/>
      <c r="Z38" s="80">
        <f t="shared" si="4"/>
        <v>521.47410000000002</v>
      </c>
      <c r="AA38" s="32">
        <f t="shared" si="2"/>
        <v>148.99260000000001</v>
      </c>
      <c r="AB38" s="10">
        <f t="shared" si="3"/>
        <v>616.41963435000002</v>
      </c>
      <c r="AC38" s="10">
        <f t="shared" si="8"/>
        <v>99.328400000000002</v>
      </c>
      <c r="AD38" s="10">
        <v>621</v>
      </c>
      <c r="AE38" s="17"/>
      <c r="AF38" s="10"/>
      <c r="AG38" s="17"/>
      <c r="AH38" s="157"/>
      <c r="AI38" s="157"/>
      <c r="AJ38" s="160"/>
      <c r="AK38" s="160"/>
      <c r="AL38" s="83">
        <f t="shared" si="5"/>
        <v>2483.21</v>
      </c>
      <c r="AM38" s="83">
        <f t="shared" si="6"/>
        <v>95934.119478866662</v>
      </c>
      <c r="AN38" s="83"/>
      <c r="AO38" s="22"/>
      <c r="AP38" s="11"/>
    </row>
    <row r="39" spans="1:42" ht="27.95" customHeight="1" thickBot="1">
      <c r="A39" s="84">
        <v>31</v>
      </c>
      <c r="B39" s="7">
        <v>9</v>
      </c>
      <c r="C39" s="7">
        <v>26</v>
      </c>
      <c r="D39" s="8">
        <v>18</v>
      </c>
      <c r="E39" s="8">
        <v>1</v>
      </c>
      <c r="F39" s="8">
        <v>731</v>
      </c>
      <c r="G39" s="30" t="s">
        <v>54</v>
      </c>
      <c r="H39" s="49"/>
      <c r="I39" s="49"/>
      <c r="J39" s="115"/>
      <c r="K39" s="59"/>
      <c r="L39" s="33">
        <v>7</v>
      </c>
      <c r="M39" s="31">
        <v>40</v>
      </c>
      <c r="N39" s="16" t="s">
        <v>31</v>
      </c>
      <c r="O39" s="127" t="s">
        <v>45</v>
      </c>
      <c r="P39" s="29" t="s">
        <v>50</v>
      </c>
      <c r="Q39" s="104" t="s">
        <v>32</v>
      </c>
      <c r="R39" s="61">
        <v>4966.42</v>
      </c>
      <c r="S39" s="9">
        <v>0</v>
      </c>
      <c r="T39" s="9">
        <f t="shared" si="7"/>
        <v>4966.42</v>
      </c>
      <c r="U39" s="9"/>
      <c r="V39" s="18"/>
      <c r="W39" s="9">
        <f t="shared" si="0"/>
        <v>3973.1360000000004</v>
      </c>
      <c r="X39" s="9">
        <f t="shared" si="1"/>
        <v>8277.3666666666668</v>
      </c>
      <c r="Y39" s="9"/>
      <c r="Z39" s="80">
        <f t="shared" si="4"/>
        <v>521.47410000000002</v>
      </c>
      <c r="AA39" s="32">
        <f t="shared" si="2"/>
        <v>148.99260000000001</v>
      </c>
      <c r="AB39" s="10">
        <f t="shared" si="3"/>
        <v>616.41963435000002</v>
      </c>
      <c r="AC39" s="10">
        <f t="shared" si="8"/>
        <v>99.328400000000002</v>
      </c>
      <c r="AD39" s="10">
        <v>621</v>
      </c>
      <c r="AE39" s="17"/>
      <c r="AF39" s="10"/>
      <c r="AG39" s="17"/>
      <c r="AH39" s="157"/>
      <c r="AI39" s="157"/>
      <c r="AJ39" s="160"/>
      <c r="AK39" s="160"/>
      <c r="AL39" s="83">
        <f t="shared" si="5"/>
        <v>2483.21</v>
      </c>
      <c r="AM39" s="83">
        <f t="shared" si="6"/>
        <v>95934.119478866662</v>
      </c>
      <c r="AN39" s="83"/>
      <c r="AO39" s="22"/>
      <c r="AP39" s="11"/>
    </row>
    <row r="40" spans="1:42" ht="27.95" customHeight="1" thickBot="1">
      <c r="A40" s="84">
        <v>32</v>
      </c>
      <c r="B40" s="7">
        <v>9</v>
      </c>
      <c r="C40" s="7">
        <v>26</v>
      </c>
      <c r="D40" s="8">
        <v>18</v>
      </c>
      <c r="E40" s="8">
        <v>1</v>
      </c>
      <c r="F40" s="8">
        <v>731</v>
      </c>
      <c r="G40" s="30" t="s">
        <v>101</v>
      </c>
      <c r="H40" s="54" t="s">
        <v>102</v>
      </c>
      <c r="I40" s="54" t="s">
        <v>160</v>
      </c>
      <c r="J40" s="115">
        <v>40476</v>
      </c>
      <c r="K40" s="59">
        <f>2013-2010</f>
        <v>3</v>
      </c>
      <c r="L40" s="33">
        <v>6</v>
      </c>
      <c r="M40" s="31">
        <v>40</v>
      </c>
      <c r="N40" s="16" t="s">
        <v>31</v>
      </c>
      <c r="O40" s="66" t="s">
        <v>85</v>
      </c>
      <c r="P40" s="29" t="s">
        <v>50</v>
      </c>
      <c r="Q40" s="104" t="s">
        <v>70</v>
      </c>
      <c r="R40" s="61">
        <v>4727.8100000000004</v>
      </c>
      <c r="S40" s="9">
        <v>0</v>
      </c>
      <c r="T40" s="9">
        <f t="shared" si="7"/>
        <v>4727.8100000000004</v>
      </c>
      <c r="U40" s="9"/>
      <c r="V40" s="18"/>
      <c r="W40" s="9">
        <f t="shared" si="0"/>
        <v>3782.2480000000005</v>
      </c>
      <c r="X40" s="9">
        <f t="shared" si="1"/>
        <v>7879.6833333333343</v>
      </c>
      <c r="Y40" s="9"/>
      <c r="Z40" s="80">
        <f t="shared" si="4"/>
        <v>496.42005</v>
      </c>
      <c r="AA40" s="32">
        <f t="shared" si="2"/>
        <v>141.83430000000001</v>
      </c>
      <c r="AB40" s="10">
        <f t="shared" si="3"/>
        <v>586.80395767499999</v>
      </c>
      <c r="AC40" s="10">
        <f t="shared" si="8"/>
        <v>94.556200000000004</v>
      </c>
      <c r="AD40" s="10">
        <v>621</v>
      </c>
      <c r="AE40" s="17"/>
      <c r="AF40" s="10"/>
      <c r="AG40" s="17">
        <v>588</v>
      </c>
      <c r="AH40" s="157"/>
      <c r="AI40" s="157"/>
      <c r="AJ40" s="160"/>
      <c r="AK40" s="160"/>
      <c r="AL40" s="83">
        <f t="shared" si="5"/>
        <v>2363.9050000000002</v>
      </c>
      <c r="AM40" s="83">
        <f t="shared" si="6"/>
        <v>98739.025425433341</v>
      </c>
      <c r="AN40" s="83"/>
      <c r="AO40" s="22"/>
      <c r="AP40" s="11"/>
    </row>
    <row r="41" spans="1:42" ht="27.95" customHeight="1" thickBot="1">
      <c r="A41" s="84">
        <v>33</v>
      </c>
      <c r="B41" s="7">
        <v>9</v>
      </c>
      <c r="C41" s="7">
        <v>26</v>
      </c>
      <c r="D41" s="8">
        <v>18</v>
      </c>
      <c r="E41" s="8">
        <v>1</v>
      </c>
      <c r="F41" s="8">
        <v>731</v>
      </c>
      <c r="G41" s="109" t="s">
        <v>141</v>
      </c>
      <c r="H41" s="54" t="s">
        <v>142</v>
      </c>
      <c r="I41" s="54" t="s">
        <v>160</v>
      </c>
      <c r="J41" s="113">
        <v>41312</v>
      </c>
      <c r="K41" s="59">
        <f>2013-2013</f>
        <v>0</v>
      </c>
      <c r="L41" s="33">
        <v>6</v>
      </c>
      <c r="M41" s="31">
        <v>40</v>
      </c>
      <c r="N41" s="16" t="s">
        <v>31</v>
      </c>
      <c r="O41" s="66" t="s">
        <v>85</v>
      </c>
      <c r="P41" s="29" t="s">
        <v>50</v>
      </c>
      <c r="Q41" s="104" t="s">
        <v>70</v>
      </c>
      <c r="R41" s="61">
        <v>4727.8100000000004</v>
      </c>
      <c r="S41" s="9">
        <v>0</v>
      </c>
      <c r="T41" s="9">
        <f>+R41+S41</f>
        <v>4727.8100000000004</v>
      </c>
      <c r="U41" s="9"/>
      <c r="V41" s="18"/>
      <c r="W41" s="9">
        <f>+T41/30*24</f>
        <v>3782.2480000000005</v>
      </c>
      <c r="X41" s="9">
        <f>+T41/30*50</f>
        <v>7879.6833333333343</v>
      </c>
      <c r="Y41" s="9"/>
      <c r="Z41" s="80">
        <f t="shared" si="4"/>
        <v>496.42005</v>
      </c>
      <c r="AA41" s="32">
        <f>R41*3%</f>
        <v>141.83430000000001</v>
      </c>
      <c r="AB41" s="10">
        <f>+T41*12.41175%</f>
        <v>586.80395767499999</v>
      </c>
      <c r="AC41" s="10">
        <f t="shared" si="8"/>
        <v>94.556200000000004</v>
      </c>
      <c r="AD41" s="10">
        <v>621</v>
      </c>
      <c r="AE41" s="17"/>
      <c r="AF41" s="10"/>
      <c r="AG41" s="17"/>
      <c r="AH41" s="157"/>
      <c r="AI41" s="157"/>
      <c r="AJ41" s="160"/>
      <c r="AK41" s="160"/>
      <c r="AL41" s="83">
        <f t="shared" si="5"/>
        <v>2363.9050000000002</v>
      </c>
      <c r="AM41" s="83">
        <f t="shared" si="6"/>
        <v>91683.025425433341</v>
      </c>
      <c r="AN41" s="83"/>
      <c r="AO41" s="22"/>
      <c r="AP41" s="11"/>
    </row>
    <row r="42" spans="1:42" ht="27.95" customHeight="1" thickBot="1">
      <c r="A42" s="84">
        <v>34</v>
      </c>
      <c r="B42" s="7">
        <v>9</v>
      </c>
      <c r="C42" s="7">
        <v>26</v>
      </c>
      <c r="D42" s="8">
        <v>18</v>
      </c>
      <c r="E42" s="8">
        <v>1</v>
      </c>
      <c r="F42" s="8">
        <v>731</v>
      </c>
      <c r="G42" s="109" t="s">
        <v>154</v>
      </c>
      <c r="H42" s="54" t="s">
        <v>164</v>
      </c>
      <c r="I42" s="54" t="s">
        <v>160</v>
      </c>
      <c r="J42" s="113">
        <v>41519</v>
      </c>
      <c r="K42" s="59">
        <f>2013-2013</f>
        <v>0</v>
      </c>
      <c r="L42" s="33">
        <v>6</v>
      </c>
      <c r="M42" s="31">
        <v>40</v>
      </c>
      <c r="N42" s="16" t="s">
        <v>31</v>
      </c>
      <c r="O42" s="66" t="s">
        <v>85</v>
      </c>
      <c r="P42" s="29" t="s">
        <v>50</v>
      </c>
      <c r="Q42" s="104" t="s">
        <v>70</v>
      </c>
      <c r="R42" s="61">
        <v>4727.8100000000004</v>
      </c>
      <c r="S42" s="9">
        <v>0</v>
      </c>
      <c r="T42" s="9">
        <f>+R42+S42</f>
        <v>4727.8100000000004</v>
      </c>
      <c r="U42" s="9"/>
      <c r="V42" s="18"/>
      <c r="W42" s="9">
        <f>+T42/30*24</f>
        <v>3782.2480000000005</v>
      </c>
      <c r="X42" s="9">
        <f>+T42/30*50</f>
        <v>7879.6833333333343</v>
      </c>
      <c r="Y42" s="9"/>
      <c r="Z42" s="80">
        <f t="shared" si="4"/>
        <v>496.42005</v>
      </c>
      <c r="AA42" s="32">
        <f>R42*3%</f>
        <v>141.83430000000001</v>
      </c>
      <c r="AB42" s="10">
        <f>+T42*12.41175%</f>
        <v>586.80395767499999</v>
      </c>
      <c r="AC42" s="10">
        <f t="shared" ref="AC42" si="12">+T42*2%</f>
        <v>94.556200000000004</v>
      </c>
      <c r="AD42" s="10">
        <v>621</v>
      </c>
      <c r="AE42" s="17"/>
      <c r="AF42" s="10"/>
      <c r="AG42" s="17"/>
      <c r="AH42" s="157"/>
      <c r="AI42" s="157"/>
      <c r="AJ42" s="160"/>
      <c r="AK42" s="160"/>
      <c r="AL42" s="83">
        <f t="shared" si="5"/>
        <v>2363.9050000000002</v>
      </c>
      <c r="AM42" s="83">
        <f t="shared" ref="AM42" si="13">+(T42+V42+Z42+AA42+AB42+AC42+AD42+AE42+AG42)*12+W42+X42+AF42</f>
        <v>91683.025425433341</v>
      </c>
      <c r="AN42" s="83"/>
      <c r="AO42" s="22"/>
      <c r="AP42" s="11"/>
    </row>
    <row r="43" spans="1:42" ht="27.95" customHeight="1" thickBot="1">
      <c r="A43" s="84">
        <v>35</v>
      </c>
      <c r="B43" s="7">
        <v>9</v>
      </c>
      <c r="C43" s="7">
        <v>26</v>
      </c>
      <c r="D43" s="8">
        <v>18</v>
      </c>
      <c r="E43" s="8">
        <v>1</v>
      </c>
      <c r="F43" s="8">
        <v>731</v>
      </c>
      <c r="G43" s="109" t="s">
        <v>54</v>
      </c>
      <c r="H43" s="54"/>
      <c r="I43" s="49"/>
      <c r="J43" s="113"/>
      <c r="K43" s="59"/>
      <c r="L43" s="33">
        <v>5</v>
      </c>
      <c r="M43" s="31">
        <v>40</v>
      </c>
      <c r="N43" s="16" t="s">
        <v>31</v>
      </c>
      <c r="O43" s="127" t="s">
        <v>52</v>
      </c>
      <c r="P43" s="29" t="s">
        <v>50</v>
      </c>
      <c r="Q43" s="104" t="s">
        <v>143</v>
      </c>
      <c r="R43" s="61">
        <v>4504.8999999999996</v>
      </c>
      <c r="S43" s="9">
        <v>0</v>
      </c>
      <c r="T43" s="9">
        <f t="shared" si="7"/>
        <v>4504.8999999999996</v>
      </c>
      <c r="U43" s="9"/>
      <c r="V43" s="18"/>
      <c r="W43" s="9">
        <f t="shared" si="0"/>
        <v>3603.92</v>
      </c>
      <c r="X43" s="9">
        <f t="shared" si="1"/>
        <v>7508.1666666666661</v>
      </c>
      <c r="Y43" s="9"/>
      <c r="Z43" s="80">
        <f t="shared" si="4"/>
        <v>473.01449999999994</v>
      </c>
      <c r="AA43" s="32">
        <f t="shared" si="2"/>
        <v>135.14699999999999</v>
      </c>
      <c r="AB43" s="10">
        <f t="shared" si="3"/>
        <v>559.13692574999993</v>
      </c>
      <c r="AC43" s="10">
        <f t="shared" si="8"/>
        <v>90.097999999999999</v>
      </c>
      <c r="AD43" s="10">
        <v>621</v>
      </c>
      <c r="AE43" s="17"/>
      <c r="AF43" s="10"/>
      <c r="AG43" s="17"/>
      <c r="AH43" s="157"/>
      <c r="AI43" s="157"/>
      <c r="AJ43" s="160"/>
      <c r="AK43" s="160"/>
      <c r="AL43" s="83">
        <f t="shared" si="5"/>
        <v>2252.4499999999998</v>
      </c>
      <c r="AM43" s="83">
        <f t="shared" si="6"/>
        <v>87711.643775666671</v>
      </c>
      <c r="AN43" s="83"/>
      <c r="AO43" s="22"/>
      <c r="AP43" s="11"/>
    </row>
    <row r="44" spans="1:42" ht="27.95" customHeight="1" thickBot="1">
      <c r="A44" s="84">
        <v>36</v>
      </c>
      <c r="B44" s="7">
        <v>9</v>
      </c>
      <c r="C44" s="7">
        <v>26</v>
      </c>
      <c r="D44" s="8">
        <v>18</v>
      </c>
      <c r="E44" s="8">
        <v>1</v>
      </c>
      <c r="F44" s="8">
        <v>731</v>
      </c>
      <c r="G44" s="109" t="s">
        <v>155</v>
      </c>
      <c r="H44" s="54" t="s">
        <v>165</v>
      </c>
      <c r="I44" s="49" t="s">
        <v>160</v>
      </c>
      <c r="J44" s="113">
        <v>41519</v>
      </c>
      <c r="K44" s="59">
        <f>2013-2013</f>
        <v>0</v>
      </c>
      <c r="L44" s="33">
        <v>5</v>
      </c>
      <c r="M44" s="31">
        <v>40</v>
      </c>
      <c r="N44" s="16" t="s">
        <v>31</v>
      </c>
      <c r="O44" s="69" t="s">
        <v>52</v>
      </c>
      <c r="P44" s="29" t="s">
        <v>50</v>
      </c>
      <c r="Q44" s="104" t="s">
        <v>144</v>
      </c>
      <c r="R44" s="61">
        <v>4504.8999999999996</v>
      </c>
      <c r="S44" s="9">
        <v>0</v>
      </c>
      <c r="T44" s="9">
        <f t="shared" si="7"/>
        <v>4504.8999999999996</v>
      </c>
      <c r="U44" s="9"/>
      <c r="V44" s="18"/>
      <c r="W44" s="9">
        <f t="shared" si="0"/>
        <v>3603.92</v>
      </c>
      <c r="X44" s="9">
        <f t="shared" si="1"/>
        <v>7508.1666666666661</v>
      </c>
      <c r="Y44" s="9"/>
      <c r="Z44" s="80">
        <f t="shared" si="4"/>
        <v>473.01449999999994</v>
      </c>
      <c r="AA44" s="32">
        <f t="shared" si="2"/>
        <v>135.14699999999999</v>
      </c>
      <c r="AB44" s="10">
        <f t="shared" si="3"/>
        <v>559.13692574999993</v>
      </c>
      <c r="AC44" s="10">
        <f t="shared" si="8"/>
        <v>90.097999999999999</v>
      </c>
      <c r="AD44" s="10">
        <v>621</v>
      </c>
      <c r="AE44" s="17"/>
      <c r="AF44" s="10"/>
      <c r="AG44" s="17"/>
      <c r="AH44" s="157"/>
      <c r="AI44" s="157"/>
      <c r="AJ44" s="160"/>
      <c r="AK44" s="160"/>
      <c r="AL44" s="83">
        <f t="shared" si="5"/>
        <v>2252.4499999999998</v>
      </c>
      <c r="AM44" s="83">
        <f t="shared" si="6"/>
        <v>87711.643775666671</v>
      </c>
      <c r="AN44" s="83"/>
      <c r="AO44" s="22"/>
      <c r="AP44" s="11"/>
    </row>
    <row r="45" spans="1:42" ht="27.95" customHeight="1" thickBot="1">
      <c r="A45" s="84">
        <v>37</v>
      </c>
      <c r="B45" s="7">
        <v>9</v>
      </c>
      <c r="C45" s="7">
        <v>26</v>
      </c>
      <c r="D45" s="8">
        <v>18</v>
      </c>
      <c r="E45" s="8">
        <v>1</v>
      </c>
      <c r="F45" s="8">
        <v>731</v>
      </c>
      <c r="G45" s="30" t="s">
        <v>126</v>
      </c>
      <c r="H45" s="49" t="s">
        <v>132</v>
      </c>
      <c r="I45" s="49" t="s">
        <v>160</v>
      </c>
      <c r="J45" s="113">
        <v>40940</v>
      </c>
      <c r="K45" s="59">
        <f>2013-2012</f>
        <v>1</v>
      </c>
      <c r="L45" s="33">
        <v>5</v>
      </c>
      <c r="M45" s="31">
        <v>40</v>
      </c>
      <c r="N45" s="16" t="s">
        <v>31</v>
      </c>
      <c r="O45" s="69" t="s">
        <v>52</v>
      </c>
      <c r="P45" s="29" t="s">
        <v>50</v>
      </c>
      <c r="Q45" s="104" t="s">
        <v>137</v>
      </c>
      <c r="R45" s="61">
        <v>4504.8999999999996</v>
      </c>
      <c r="S45" s="9">
        <v>0</v>
      </c>
      <c r="T45" s="9">
        <f t="shared" si="7"/>
        <v>4504.8999999999996</v>
      </c>
      <c r="U45" s="9"/>
      <c r="V45" s="18"/>
      <c r="W45" s="9">
        <f t="shared" si="0"/>
        <v>3603.92</v>
      </c>
      <c r="X45" s="9">
        <f t="shared" si="1"/>
        <v>7508.1666666666661</v>
      </c>
      <c r="Y45" s="9"/>
      <c r="Z45" s="80">
        <f t="shared" si="4"/>
        <v>473.01449999999994</v>
      </c>
      <c r="AA45" s="32">
        <f t="shared" si="2"/>
        <v>135.14699999999999</v>
      </c>
      <c r="AB45" s="10">
        <f t="shared" si="3"/>
        <v>559.13692574999993</v>
      </c>
      <c r="AC45" s="10">
        <f t="shared" si="8"/>
        <v>90.097999999999999</v>
      </c>
      <c r="AD45" s="10">
        <v>621</v>
      </c>
      <c r="AE45" s="17"/>
      <c r="AF45" s="10"/>
      <c r="AG45" s="17"/>
      <c r="AH45" s="157"/>
      <c r="AI45" s="157"/>
      <c r="AJ45" s="160"/>
      <c r="AK45" s="160"/>
      <c r="AL45" s="83">
        <f t="shared" si="5"/>
        <v>2252.4499999999998</v>
      </c>
      <c r="AM45" s="83">
        <f t="shared" si="6"/>
        <v>87711.643775666671</v>
      </c>
      <c r="AN45" s="83"/>
      <c r="AO45" s="22"/>
      <c r="AP45" s="11"/>
    </row>
    <row r="46" spans="1:42" ht="27.95" customHeight="1" thickBot="1">
      <c r="A46" s="85">
        <v>38</v>
      </c>
      <c r="B46" s="7">
        <v>9</v>
      </c>
      <c r="C46" s="7">
        <v>26</v>
      </c>
      <c r="D46" s="8">
        <v>18</v>
      </c>
      <c r="E46" s="8">
        <v>1</v>
      </c>
      <c r="F46" s="8">
        <v>731</v>
      </c>
      <c r="G46" s="86" t="s">
        <v>130</v>
      </c>
      <c r="H46" s="87" t="s">
        <v>131</v>
      </c>
      <c r="I46" s="87" t="s">
        <v>160</v>
      </c>
      <c r="J46" s="120">
        <v>41036</v>
      </c>
      <c r="K46" s="59">
        <f>2013-2012</f>
        <v>1</v>
      </c>
      <c r="L46" s="88">
        <v>5</v>
      </c>
      <c r="M46" s="89">
        <v>40</v>
      </c>
      <c r="N46" s="90" t="s">
        <v>31</v>
      </c>
      <c r="O46" s="100" t="s">
        <v>52</v>
      </c>
      <c r="P46" s="91" t="s">
        <v>50</v>
      </c>
      <c r="Q46" s="106" t="s">
        <v>70</v>
      </c>
      <c r="R46" s="92">
        <v>4504.8999999999996</v>
      </c>
      <c r="S46" s="93">
        <v>0</v>
      </c>
      <c r="T46" s="93">
        <f t="shared" si="7"/>
        <v>4504.8999999999996</v>
      </c>
      <c r="U46" s="93"/>
      <c r="V46" s="94"/>
      <c r="W46" s="93">
        <f t="shared" si="0"/>
        <v>3603.92</v>
      </c>
      <c r="X46" s="93">
        <f t="shared" si="1"/>
        <v>7508.1666666666661</v>
      </c>
      <c r="Y46" s="93"/>
      <c r="Z46" s="80">
        <f t="shared" si="4"/>
        <v>473.01449999999994</v>
      </c>
      <c r="AA46" s="96">
        <f t="shared" si="2"/>
        <v>135.14699999999999</v>
      </c>
      <c r="AB46" s="95">
        <f t="shared" si="3"/>
        <v>559.13692574999993</v>
      </c>
      <c r="AC46" s="95">
        <f t="shared" si="8"/>
        <v>90.097999999999999</v>
      </c>
      <c r="AD46" s="95">
        <v>621</v>
      </c>
      <c r="AE46" s="97"/>
      <c r="AF46" s="95"/>
      <c r="AG46" s="97"/>
      <c r="AH46" s="157"/>
      <c r="AI46" s="157"/>
      <c r="AJ46" s="160"/>
      <c r="AK46" s="160"/>
      <c r="AL46" s="83">
        <f t="shared" si="5"/>
        <v>2252.4499999999998</v>
      </c>
      <c r="AM46" s="83">
        <f t="shared" si="6"/>
        <v>87711.643775666671</v>
      </c>
      <c r="AN46" s="83"/>
      <c r="AO46" s="22"/>
      <c r="AP46" s="11"/>
    </row>
    <row r="47" spans="1:42" ht="27.95" customHeight="1" thickBot="1">
      <c r="A47" s="13">
        <v>39</v>
      </c>
      <c r="B47" s="7">
        <v>9</v>
      </c>
      <c r="C47" s="7">
        <v>26</v>
      </c>
      <c r="D47" s="8">
        <v>18</v>
      </c>
      <c r="E47" s="8">
        <v>1</v>
      </c>
      <c r="F47" s="8">
        <v>731</v>
      </c>
      <c r="G47" s="30" t="s">
        <v>54</v>
      </c>
      <c r="H47" s="49"/>
      <c r="I47" s="49"/>
      <c r="J47" s="121"/>
      <c r="K47" s="59"/>
      <c r="L47" s="33">
        <v>5</v>
      </c>
      <c r="M47" s="31">
        <v>40</v>
      </c>
      <c r="N47" s="16" t="s">
        <v>31</v>
      </c>
      <c r="O47" s="127" t="s">
        <v>52</v>
      </c>
      <c r="P47" s="29" t="s">
        <v>50</v>
      </c>
      <c r="Q47" s="104" t="s">
        <v>145</v>
      </c>
      <c r="R47" s="61">
        <v>4504.8999999999996</v>
      </c>
      <c r="S47" s="14">
        <v>0</v>
      </c>
      <c r="T47" s="14">
        <f t="shared" si="7"/>
        <v>4504.8999999999996</v>
      </c>
      <c r="U47" s="14"/>
      <c r="V47" s="18"/>
      <c r="W47" s="14">
        <f t="shared" si="0"/>
        <v>3603.92</v>
      </c>
      <c r="X47" s="14">
        <f t="shared" si="1"/>
        <v>7508.1666666666661</v>
      </c>
      <c r="Y47" s="14"/>
      <c r="Z47" s="80">
        <f t="shared" si="4"/>
        <v>473.01449999999994</v>
      </c>
      <c r="AA47" s="32">
        <f t="shared" si="2"/>
        <v>135.14699999999999</v>
      </c>
      <c r="AB47" s="15">
        <f t="shared" si="3"/>
        <v>559.13692574999993</v>
      </c>
      <c r="AC47" s="15">
        <f t="shared" si="8"/>
        <v>90.097999999999999</v>
      </c>
      <c r="AD47" s="15">
        <v>621</v>
      </c>
      <c r="AE47" s="17"/>
      <c r="AF47" s="15"/>
      <c r="AG47" s="17"/>
      <c r="AH47" s="157"/>
      <c r="AI47" s="157"/>
      <c r="AJ47" s="160"/>
      <c r="AK47" s="160"/>
      <c r="AL47" s="83">
        <f t="shared" si="5"/>
        <v>2252.4499999999998</v>
      </c>
      <c r="AM47" s="83">
        <f t="shared" ref="AM47:AM56" si="14">+(T47+V47+Z47+AA47+AB47+AC47+AD47+AE47+AG47)*12+W47+X47+AF47</f>
        <v>87711.643775666671</v>
      </c>
      <c r="AN47" s="83"/>
      <c r="AO47" s="22"/>
      <c r="AP47" s="11"/>
    </row>
    <row r="48" spans="1:42" ht="27.95" customHeight="1" thickBot="1">
      <c r="A48" s="84">
        <v>40</v>
      </c>
      <c r="B48" s="7">
        <v>9</v>
      </c>
      <c r="C48" s="7">
        <v>26</v>
      </c>
      <c r="D48" s="8">
        <v>18</v>
      </c>
      <c r="E48" s="8">
        <v>1</v>
      </c>
      <c r="F48" s="8">
        <v>731</v>
      </c>
      <c r="G48" s="109" t="s">
        <v>54</v>
      </c>
      <c r="H48" s="49" t="s">
        <v>94</v>
      </c>
      <c r="I48" s="49" t="s">
        <v>159</v>
      </c>
      <c r="J48" s="115">
        <v>39931</v>
      </c>
      <c r="K48" s="59">
        <f>2013-2009</f>
        <v>4</v>
      </c>
      <c r="L48" s="33">
        <v>4</v>
      </c>
      <c r="M48" s="31">
        <v>40</v>
      </c>
      <c r="N48" s="16" t="s">
        <v>31</v>
      </c>
      <c r="O48" s="127" t="s">
        <v>53</v>
      </c>
      <c r="P48" s="29" t="s">
        <v>50</v>
      </c>
      <c r="Q48" s="104" t="s">
        <v>80</v>
      </c>
      <c r="R48" s="61">
        <v>4293.51</v>
      </c>
      <c r="S48" s="9">
        <v>0</v>
      </c>
      <c r="T48" s="9">
        <f t="shared" si="7"/>
        <v>4293.51</v>
      </c>
      <c r="U48" s="9"/>
      <c r="V48" s="18"/>
      <c r="W48" s="9">
        <f t="shared" si="0"/>
        <v>3434.8080000000004</v>
      </c>
      <c r="X48" s="9">
        <f t="shared" si="1"/>
        <v>7155.8500000000013</v>
      </c>
      <c r="Y48" s="9"/>
      <c r="Z48" s="80">
        <f t="shared" si="4"/>
        <v>450.81855000000002</v>
      </c>
      <c r="AA48" s="32">
        <f t="shared" si="2"/>
        <v>128.80529999999999</v>
      </c>
      <c r="AB48" s="10">
        <f t="shared" si="3"/>
        <v>532.89972742500004</v>
      </c>
      <c r="AC48" s="10">
        <f t="shared" si="8"/>
        <v>85.870200000000011</v>
      </c>
      <c r="AD48" s="10">
        <v>621</v>
      </c>
      <c r="AE48" s="17"/>
      <c r="AF48" s="10"/>
      <c r="AG48" s="17"/>
      <c r="AH48" s="157"/>
      <c r="AI48" s="157"/>
      <c r="AJ48" s="160"/>
      <c r="AK48" s="160"/>
      <c r="AL48" s="83">
        <f t="shared" si="5"/>
        <v>2146.7550000000001</v>
      </c>
      <c r="AM48" s="83">
        <f t="shared" si="14"/>
        <v>83945.503329100015</v>
      </c>
      <c r="AN48" s="83"/>
      <c r="AO48" s="22"/>
      <c r="AP48" s="11"/>
    </row>
    <row r="49" spans="1:42" ht="27.95" customHeight="1" thickBot="1">
      <c r="A49" s="84">
        <v>41</v>
      </c>
      <c r="B49" s="7">
        <v>9</v>
      </c>
      <c r="C49" s="7">
        <v>26</v>
      </c>
      <c r="D49" s="8">
        <v>18</v>
      </c>
      <c r="E49" s="8">
        <v>1</v>
      </c>
      <c r="F49" s="8">
        <v>731</v>
      </c>
      <c r="G49" s="44" t="s">
        <v>66</v>
      </c>
      <c r="H49" s="49" t="s">
        <v>95</v>
      </c>
      <c r="I49" s="49" t="s">
        <v>159</v>
      </c>
      <c r="J49" s="115">
        <v>39104</v>
      </c>
      <c r="K49" s="59">
        <f>2013-2007</f>
        <v>6</v>
      </c>
      <c r="L49" s="33">
        <v>4</v>
      </c>
      <c r="M49" s="31">
        <v>40</v>
      </c>
      <c r="N49" s="16" t="s">
        <v>31</v>
      </c>
      <c r="O49" s="67" t="s">
        <v>53</v>
      </c>
      <c r="P49" s="29" t="s">
        <v>50</v>
      </c>
      <c r="Q49" s="104" t="s">
        <v>80</v>
      </c>
      <c r="R49" s="61">
        <v>4293.51</v>
      </c>
      <c r="S49" s="9">
        <v>0</v>
      </c>
      <c r="T49" s="9">
        <f t="shared" si="7"/>
        <v>4293.51</v>
      </c>
      <c r="U49" s="9"/>
      <c r="V49" s="18">
        <f>R49*3.8%</f>
        <v>163.15338</v>
      </c>
      <c r="W49" s="9">
        <f t="shared" si="0"/>
        <v>3434.8080000000004</v>
      </c>
      <c r="X49" s="9">
        <f t="shared" si="1"/>
        <v>7155.8500000000013</v>
      </c>
      <c r="Y49" s="9"/>
      <c r="Z49" s="80">
        <f t="shared" si="4"/>
        <v>450.81855000000002</v>
      </c>
      <c r="AA49" s="32">
        <f t="shared" si="2"/>
        <v>128.80529999999999</v>
      </c>
      <c r="AB49" s="10">
        <f t="shared" si="3"/>
        <v>532.89972742500004</v>
      </c>
      <c r="AC49" s="10">
        <f t="shared" si="8"/>
        <v>85.870200000000011</v>
      </c>
      <c r="AD49" s="10">
        <v>621</v>
      </c>
      <c r="AE49" s="17"/>
      <c r="AF49" s="10"/>
      <c r="AG49" s="17"/>
      <c r="AH49" s="157"/>
      <c r="AI49" s="157"/>
      <c r="AJ49" s="160"/>
      <c r="AK49" s="160"/>
      <c r="AL49" s="83">
        <f t="shared" si="5"/>
        <v>2146.7550000000001</v>
      </c>
      <c r="AM49" s="83">
        <f t="shared" si="14"/>
        <v>85903.343889100011</v>
      </c>
      <c r="AN49" s="83"/>
      <c r="AO49" s="22"/>
      <c r="AP49" s="11"/>
    </row>
    <row r="50" spans="1:42" ht="27.95" customHeight="1" thickBot="1">
      <c r="A50" s="84">
        <v>42</v>
      </c>
      <c r="B50" s="7">
        <v>9</v>
      </c>
      <c r="C50" s="7">
        <v>26</v>
      </c>
      <c r="D50" s="8">
        <v>18</v>
      </c>
      <c r="E50" s="8">
        <v>1</v>
      </c>
      <c r="F50" s="8">
        <v>731</v>
      </c>
      <c r="G50" s="44" t="s">
        <v>63</v>
      </c>
      <c r="H50" s="49" t="s">
        <v>96</v>
      </c>
      <c r="I50" s="49" t="s">
        <v>160</v>
      </c>
      <c r="J50" s="115">
        <v>39234</v>
      </c>
      <c r="K50" s="59">
        <f t="shared" si="11"/>
        <v>6</v>
      </c>
      <c r="L50" s="33">
        <v>4</v>
      </c>
      <c r="M50" s="31">
        <v>40</v>
      </c>
      <c r="N50" s="16" t="s">
        <v>31</v>
      </c>
      <c r="O50" s="67" t="s">
        <v>46</v>
      </c>
      <c r="P50" s="29" t="s">
        <v>50</v>
      </c>
      <c r="Q50" s="104" t="s">
        <v>79</v>
      </c>
      <c r="R50" s="61">
        <v>4293.51</v>
      </c>
      <c r="S50" s="9">
        <v>0</v>
      </c>
      <c r="T50" s="9">
        <f t="shared" si="7"/>
        <v>4293.51</v>
      </c>
      <c r="U50" s="9"/>
      <c r="V50" s="18">
        <f>R50*3.8%</f>
        <v>163.15338</v>
      </c>
      <c r="W50" s="9">
        <f t="shared" si="0"/>
        <v>3434.8080000000004</v>
      </c>
      <c r="X50" s="9">
        <f t="shared" si="1"/>
        <v>7155.8500000000013</v>
      </c>
      <c r="Y50" s="9"/>
      <c r="Z50" s="80">
        <f t="shared" si="4"/>
        <v>450.81855000000002</v>
      </c>
      <c r="AA50" s="32">
        <f t="shared" si="2"/>
        <v>128.80529999999999</v>
      </c>
      <c r="AB50" s="10">
        <f t="shared" si="3"/>
        <v>532.89972742500004</v>
      </c>
      <c r="AC50" s="10">
        <f t="shared" si="8"/>
        <v>85.870200000000011</v>
      </c>
      <c r="AD50" s="10">
        <v>621</v>
      </c>
      <c r="AE50" s="17"/>
      <c r="AF50" s="10"/>
      <c r="AG50" s="17">
        <v>588</v>
      </c>
      <c r="AH50" s="157"/>
      <c r="AI50" s="157"/>
      <c r="AJ50" s="160"/>
      <c r="AK50" s="160"/>
      <c r="AL50" s="83">
        <f t="shared" si="5"/>
        <v>2146.7550000000001</v>
      </c>
      <c r="AM50" s="83">
        <f t="shared" si="14"/>
        <v>92959.343889100011</v>
      </c>
      <c r="AN50" s="83"/>
      <c r="AO50" s="22"/>
      <c r="AP50" s="11"/>
    </row>
    <row r="51" spans="1:42" ht="27.95" customHeight="1" thickBot="1">
      <c r="A51" s="84">
        <v>43</v>
      </c>
      <c r="B51" s="7">
        <v>9</v>
      </c>
      <c r="C51" s="7">
        <v>26</v>
      </c>
      <c r="D51" s="8">
        <v>18</v>
      </c>
      <c r="E51" s="8">
        <v>1</v>
      </c>
      <c r="F51" s="8">
        <v>731</v>
      </c>
      <c r="G51" s="30" t="s">
        <v>54</v>
      </c>
      <c r="H51" s="49"/>
      <c r="I51" s="49"/>
      <c r="J51" s="121"/>
      <c r="K51" s="59"/>
      <c r="L51" s="33">
        <v>3</v>
      </c>
      <c r="M51" s="31">
        <v>40</v>
      </c>
      <c r="N51" s="16" t="s">
        <v>31</v>
      </c>
      <c r="O51" s="127" t="s">
        <v>47</v>
      </c>
      <c r="P51" s="29" t="s">
        <v>50</v>
      </c>
      <c r="Q51" s="104" t="s">
        <v>80</v>
      </c>
      <c r="R51" s="61">
        <v>4103.79</v>
      </c>
      <c r="S51" s="9">
        <v>0</v>
      </c>
      <c r="T51" s="9">
        <f t="shared" si="7"/>
        <v>4103.79</v>
      </c>
      <c r="U51" s="9"/>
      <c r="V51" s="18"/>
      <c r="W51" s="9">
        <f t="shared" si="0"/>
        <v>3283.0320000000002</v>
      </c>
      <c r="X51" s="9">
        <f t="shared" si="1"/>
        <v>6839.6500000000005</v>
      </c>
      <c r="Y51" s="9"/>
      <c r="Z51" s="80">
        <f t="shared" si="4"/>
        <v>430.89794999999998</v>
      </c>
      <c r="AA51" s="32">
        <f t="shared" si="2"/>
        <v>123.11369999999999</v>
      </c>
      <c r="AB51" s="10">
        <f t="shared" si="3"/>
        <v>509.35215532499996</v>
      </c>
      <c r="AC51" s="10">
        <f t="shared" si="8"/>
        <v>82.075800000000001</v>
      </c>
      <c r="AD51" s="10">
        <v>621</v>
      </c>
      <c r="AE51" s="17"/>
      <c r="AF51" s="10"/>
      <c r="AG51" s="17"/>
      <c r="AH51" s="157"/>
      <c r="AI51" s="157"/>
      <c r="AJ51" s="160"/>
      <c r="AK51" s="160"/>
      <c r="AL51" s="83">
        <f t="shared" si="5"/>
        <v>2051.895</v>
      </c>
      <c r="AM51" s="83">
        <f t="shared" si="14"/>
        <v>80565.437263899992</v>
      </c>
      <c r="AN51" s="83"/>
      <c r="AO51" s="22"/>
      <c r="AP51" s="11"/>
    </row>
    <row r="52" spans="1:42" ht="27.95" customHeight="1" thickBot="1">
      <c r="A52" s="84">
        <v>44</v>
      </c>
      <c r="B52" s="7">
        <v>9</v>
      </c>
      <c r="C52" s="7">
        <v>26</v>
      </c>
      <c r="D52" s="8">
        <v>18</v>
      </c>
      <c r="E52" s="8">
        <v>1</v>
      </c>
      <c r="F52" s="8">
        <v>731</v>
      </c>
      <c r="G52" s="44" t="s">
        <v>64</v>
      </c>
      <c r="H52" s="49" t="s">
        <v>97</v>
      </c>
      <c r="I52" s="49" t="s">
        <v>159</v>
      </c>
      <c r="J52" s="115">
        <v>38458</v>
      </c>
      <c r="K52" s="59">
        <f>2013-2005</f>
        <v>8</v>
      </c>
      <c r="L52" s="33">
        <v>3</v>
      </c>
      <c r="M52" s="31">
        <v>40</v>
      </c>
      <c r="N52" s="16" t="s">
        <v>31</v>
      </c>
      <c r="O52" s="67" t="s">
        <v>48</v>
      </c>
      <c r="P52" s="29" t="s">
        <v>50</v>
      </c>
      <c r="Q52" s="104" t="s">
        <v>80</v>
      </c>
      <c r="R52" s="61">
        <v>4103.79</v>
      </c>
      <c r="S52" s="9">
        <v>0</v>
      </c>
      <c r="T52" s="9">
        <f t="shared" si="7"/>
        <v>4103.79</v>
      </c>
      <c r="U52" s="9"/>
      <c r="V52" s="18">
        <f>R52*7.6%</f>
        <v>311.88803999999999</v>
      </c>
      <c r="W52" s="9">
        <f t="shared" si="0"/>
        <v>3283.0320000000002</v>
      </c>
      <c r="X52" s="9">
        <f t="shared" si="1"/>
        <v>6839.6500000000005</v>
      </c>
      <c r="Y52" s="9"/>
      <c r="Z52" s="80">
        <f t="shared" si="4"/>
        <v>430.89794999999998</v>
      </c>
      <c r="AA52" s="32">
        <f t="shared" si="2"/>
        <v>123.11369999999999</v>
      </c>
      <c r="AB52" s="10">
        <f t="shared" si="3"/>
        <v>509.35215532499996</v>
      </c>
      <c r="AC52" s="10">
        <f t="shared" si="8"/>
        <v>82.075800000000001</v>
      </c>
      <c r="AD52" s="10">
        <v>621</v>
      </c>
      <c r="AE52" s="17"/>
      <c r="AF52" s="10"/>
      <c r="AG52" s="17"/>
      <c r="AH52" s="157"/>
      <c r="AI52" s="157"/>
      <c r="AJ52" s="160"/>
      <c r="AK52" s="160"/>
      <c r="AL52" s="83">
        <f t="shared" si="5"/>
        <v>2051.895</v>
      </c>
      <c r="AM52" s="83">
        <f t="shared" si="14"/>
        <v>84308.093743899983</v>
      </c>
      <c r="AN52" s="83"/>
      <c r="AO52" s="22"/>
      <c r="AP52" s="11"/>
    </row>
    <row r="53" spans="1:42" ht="27.95" customHeight="1" thickBot="1">
      <c r="A53" s="84">
        <v>45</v>
      </c>
      <c r="B53" s="7">
        <v>9</v>
      </c>
      <c r="C53" s="7">
        <v>26</v>
      </c>
      <c r="D53" s="8">
        <v>18</v>
      </c>
      <c r="E53" s="8">
        <v>1</v>
      </c>
      <c r="F53" s="8">
        <v>731</v>
      </c>
      <c r="G53" s="44" t="s">
        <v>65</v>
      </c>
      <c r="H53" s="49" t="s">
        <v>98</v>
      </c>
      <c r="I53" s="49" t="s">
        <v>160</v>
      </c>
      <c r="J53" s="115">
        <v>39129</v>
      </c>
      <c r="K53" s="59">
        <f>2013-2007</f>
        <v>6</v>
      </c>
      <c r="L53" s="33">
        <v>3</v>
      </c>
      <c r="M53" s="31">
        <v>40</v>
      </c>
      <c r="N53" s="16" t="s">
        <v>31</v>
      </c>
      <c r="O53" s="67" t="s">
        <v>48</v>
      </c>
      <c r="P53" s="29" t="s">
        <v>50</v>
      </c>
      <c r="Q53" s="104" t="s">
        <v>80</v>
      </c>
      <c r="R53" s="61">
        <v>4103.79</v>
      </c>
      <c r="S53" s="9">
        <v>0</v>
      </c>
      <c r="T53" s="9">
        <f t="shared" si="7"/>
        <v>4103.79</v>
      </c>
      <c r="U53" s="9"/>
      <c r="V53" s="18">
        <f>R53*3.8%</f>
        <v>155.94401999999999</v>
      </c>
      <c r="W53" s="9">
        <f t="shared" si="0"/>
        <v>3283.0320000000002</v>
      </c>
      <c r="X53" s="9">
        <f t="shared" si="1"/>
        <v>6839.6500000000005</v>
      </c>
      <c r="Y53" s="9"/>
      <c r="Z53" s="80">
        <f t="shared" si="4"/>
        <v>430.89794999999998</v>
      </c>
      <c r="AA53" s="32">
        <f t="shared" si="2"/>
        <v>123.11369999999999</v>
      </c>
      <c r="AB53" s="10">
        <f t="shared" si="3"/>
        <v>509.35215532499996</v>
      </c>
      <c r="AC53" s="10">
        <f t="shared" si="8"/>
        <v>82.075800000000001</v>
      </c>
      <c r="AD53" s="10">
        <v>621</v>
      </c>
      <c r="AE53" s="17"/>
      <c r="AF53" s="10"/>
      <c r="AG53" s="17"/>
      <c r="AH53" s="157"/>
      <c r="AI53" s="157"/>
      <c r="AJ53" s="160"/>
      <c r="AK53" s="160"/>
      <c r="AL53" s="83">
        <f t="shared" si="5"/>
        <v>2051.895</v>
      </c>
      <c r="AM53" s="83">
        <f t="shared" si="14"/>
        <v>82436.765503899995</v>
      </c>
      <c r="AN53" s="83"/>
      <c r="AO53" s="22"/>
      <c r="AP53" s="11"/>
    </row>
    <row r="54" spans="1:42" ht="27.95" customHeight="1" thickBot="1">
      <c r="A54" s="84">
        <v>46</v>
      </c>
      <c r="B54" s="7">
        <v>9</v>
      </c>
      <c r="C54" s="7">
        <v>26</v>
      </c>
      <c r="D54" s="8">
        <v>18</v>
      </c>
      <c r="E54" s="8">
        <v>1</v>
      </c>
      <c r="F54" s="8">
        <v>731</v>
      </c>
      <c r="G54" s="125" t="s">
        <v>156</v>
      </c>
      <c r="H54" s="49" t="s">
        <v>166</v>
      </c>
      <c r="I54" s="49" t="s">
        <v>159</v>
      </c>
      <c r="J54" s="115">
        <v>41519</v>
      </c>
      <c r="K54" s="59">
        <f>2013-2013</f>
        <v>0</v>
      </c>
      <c r="L54" s="33">
        <v>3</v>
      </c>
      <c r="M54" s="31">
        <v>40</v>
      </c>
      <c r="N54" s="16" t="s">
        <v>31</v>
      </c>
      <c r="O54" s="67" t="s">
        <v>48</v>
      </c>
      <c r="P54" s="29" t="s">
        <v>50</v>
      </c>
      <c r="Q54" s="104" t="s">
        <v>80</v>
      </c>
      <c r="R54" s="61">
        <v>4103.79</v>
      </c>
      <c r="S54" s="9">
        <v>0</v>
      </c>
      <c r="T54" s="9">
        <f t="shared" ref="T54" si="15">+R54+S54</f>
        <v>4103.79</v>
      </c>
      <c r="U54" s="9"/>
      <c r="V54" s="18">
        <f>R54*3.8%</f>
        <v>155.94401999999999</v>
      </c>
      <c r="W54" s="9">
        <f t="shared" ref="W54" si="16">+T54/30*24</f>
        <v>3283.0320000000002</v>
      </c>
      <c r="X54" s="9">
        <f t="shared" ref="X54" si="17">+T54/30*50</f>
        <v>6839.6500000000005</v>
      </c>
      <c r="Y54" s="9"/>
      <c r="Z54" s="80">
        <f t="shared" si="4"/>
        <v>430.89794999999998</v>
      </c>
      <c r="AA54" s="32">
        <f t="shared" ref="AA54" si="18">R54*3%</f>
        <v>123.11369999999999</v>
      </c>
      <c r="AB54" s="10">
        <f t="shared" ref="AB54" si="19">+T54*12.41175%</f>
        <v>509.35215532499996</v>
      </c>
      <c r="AC54" s="10">
        <f t="shared" ref="AC54" si="20">+T54*2%</f>
        <v>82.075800000000001</v>
      </c>
      <c r="AD54" s="10">
        <v>621</v>
      </c>
      <c r="AE54" s="17"/>
      <c r="AF54" s="10"/>
      <c r="AG54" s="17"/>
      <c r="AH54" s="157"/>
      <c r="AI54" s="157"/>
      <c r="AJ54" s="160"/>
      <c r="AK54" s="160"/>
      <c r="AL54" s="83">
        <f t="shared" si="5"/>
        <v>2051.895</v>
      </c>
      <c r="AM54" s="83">
        <f t="shared" ref="AM54" si="21">+(T54+V54+Z54+AA54+AB54+AC54+AD54+AE54+AG54)*12+W54+X54+AF54</f>
        <v>82436.765503899995</v>
      </c>
      <c r="AN54" s="83"/>
      <c r="AO54" s="22"/>
      <c r="AP54" s="11"/>
    </row>
    <row r="55" spans="1:42" ht="27.95" customHeight="1" thickBot="1">
      <c r="A55" s="84">
        <v>47</v>
      </c>
      <c r="B55" s="7">
        <v>9</v>
      </c>
      <c r="C55" s="7">
        <v>26</v>
      </c>
      <c r="D55" s="8">
        <v>18</v>
      </c>
      <c r="E55" s="8">
        <v>1</v>
      </c>
      <c r="F55" s="8">
        <v>731</v>
      </c>
      <c r="G55" s="44" t="s">
        <v>71</v>
      </c>
      <c r="H55" s="49" t="s">
        <v>99</v>
      </c>
      <c r="I55" s="49" t="s">
        <v>159</v>
      </c>
      <c r="J55" s="115">
        <v>39173</v>
      </c>
      <c r="K55" s="59">
        <f>2013-2007</f>
        <v>6</v>
      </c>
      <c r="L55" s="33">
        <v>1</v>
      </c>
      <c r="M55" s="31">
        <v>40</v>
      </c>
      <c r="N55" s="16" t="s">
        <v>31</v>
      </c>
      <c r="O55" s="67" t="s">
        <v>49</v>
      </c>
      <c r="P55" s="29" t="s">
        <v>50</v>
      </c>
      <c r="Q55" s="104" t="s">
        <v>80</v>
      </c>
      <c r="R55" s="61">
        <v>3807.78</v>
      </c>
      <c r="S55" s="9">
        <v>0</v>
      </c>
      <c r="T55" s="9">
        <f>+R55+S55</f>
        <v>3807.78</v>
      </c>
      <c r="U55" s="9"/>
      <c r="V55" s="18">
        <f>R55*3.8%</f>
        <v>144.69564</v>
      </c>
      <c r="W55" s="9">
        <f>+T55/30*24</f>
        <v>3046.2240000000002</v>
      </c>
      <c r="X55" s="9">
        <f>+T55/30*50</f>
        <v>6346.3</v>
      </c>
      <c r="Y55" s="9"/>
      <c r="Z55" s="80">
        <f t="shared" si="4"/>
        <v>399.81690000000003</v>
      </c>
      <c r="AA55" s="32">
        <f>R55*3%</f>
        <v>114.2334</v>
      </c>
      <c r="AB55" s="10">
        <f>+T55*12.41175%</f>
        <v>472.61213414999997</v>
      </c>
      <c r="AC55" s="10">
        <f t="shared" si="8"/>
        <v>76.155600000000007</v>
      </c>
      <c r="AD55" s="10">
        <v>621</v>
      </c>
      <c r="AE55" s="17"/>
      <c r="AF55" s="10"/>
      <c r="AG55" s="17"/>
      <c r="AH55" s="157"/>
      <c r="AI55" s="157"/>
      <c r="AJ55" s="160"/>
      <c r="AK55" s="160"/>
      <c r="AL55" s="83">
        <f t="shared" si="5"/>
        <v>1903.89</v>
      </c>
      <c r="AM55" s="83">
        <f t="shared" si="14"/>
        <v>77028.04808980001</v>
      </c>
      <c r="AN55" s="83"/>
      <c r="AO55" s="22"/>
      <c r="AP55" s="11"/>
    </row>
    <row r="56" spans="1:42" ht="27.95" customHeight="1" thickBot="1">
      <c r="A56" s="85">
        <v>48</v>
      </c>
      <c r="B56" s="7">
        <v>9</v>
      </c>
      <c r="C56" s="7">
        <v>26</v>
      </c>
      <c r="D56" s="8">
        <v>18</v>
      </c>
      <c r="E56" s="8">
        <v>1</v>
      </c>
      <c r="F56" s="8">
        <v>731</v>
      </c>
      <c r="G56" s="98" t="s">
        <v>75</v>
      </c>
      <c r="H56" s="87" t="s">
        <v>100</v>
      </c>
      <c r="I56" s="87" t="s">
        <v>159</v>
      </c>
      <c r="J56" s="122">
        <v>39644</v>
      </c>
      <c r="K56" s="59">
        <f>2013-2008</f>
        <v>5</v>
      </c>
      <c r="L56" s="88">
        <v>1</v>
      </c>
      <c r="M56" s="89">
        <v>40</v>
      </c>
      <c r="N56" s="90" t="s">
        <v>31</v>
      </c>
      <c r="O56" s="99" t="s">
        <v>49</v>
      </c>
      <c r="P56" s="91" t="s">
        <v>50</v>
      </c>
      <c r="Q56" s="106" t="s">
        <v>80</v>
      </c>
      <c r="R56" s="92">
        <v>3807.78</v>
      </c>
      <c r="S56" s="93">
        <v>0</v>
      </c>
      <c r="T56" s="93">
        <f t="shared" si="7"/>
        <v>3807.78</v>
      </c>
      <c r="U56" s="93"/>
      <c r="V56" s="18">
        <f>R56*1.9%</f>
        <v>72.347819999999999</v>
      </c>
      <c r="W56" s="93">
        <f t="shared" si="0"/>
        <v>3046.2240000000002</v>
      </c>
      <c r="X56" s="93">
        <f t="shared" si="1"/>
        <v>6346.3</v>
      </c>
      <c r="Y56" s="93"/>
      <c r="Z56" s="93">
        <f t="shared" si="4"/>
        <v>399.81690000000003</v>
      </c>
      <c r="AA56" s="96">
        <f t="shared" si="2"/>
        <v>114.2334</v>
      </c>
      <c r="AB56" s="95">
        <f t="shared" si="3"/>
        <v>472.61213414999997</v>
      </c>
      <c r="AC56" s="95">
        <f t="shared" si="8"/>
        <v>76.155600000000007</v>
      </c>
      <c r="AD56" s="95">
        <v>621</v>
      </c>
      <c r="AE56" s="97"/>
      <c r="AF56" s="95"/>
      <c r="AG56" s="97"/>
      <c r="AH56" s="158"/>
      <c r="AI56" s="158"/>
      <c r="AJ56" s="161"/>
      <c r="AK56" s="161"/>
      <c r="AL56" s="83">
        <f t="shared" si="5"/>
        <v>1903.89</v>
      </c>
      <c r="AM56" s="83">
        <f t="shared" si="14"/>
        <v>76159.874249800021</v>
      </c>
      <c r="AN56" s="83"/>
      <c r="AO56" s="22"/>
      <c r="AP56" s="11"/>
    </row>
    <row r="57" spans="1:42" ht="27.95" customHeight="1">
      <c r="A57" s="40"/>
      <c r="B57" s="40"/>
      <c r="C57" s="40"/>
      <c r="D57" s="41"/>
      <c r="E57" s="41"/>
      <c r="F57" s="41"/>
      <c r="G57" s="45"/>
      <c r="H57" s="51"/>
      <c r="I57" s="51"/>
      <c r="J57" s="116"/>
      <c r="K57" s="50"/>
      <c r="L57" s="36"/>
      <c r="M57" s="42"/>
      <c r="N57" s="34"/>
      <c r="O57" s="70"/>
      <c r="P57" s="35"/>
      <c r="Q57" s="107"/>
      <c r="R57" s="62"/>
      <c r="S57" s="62"/>
      <c r="T57" s="62"/>
      <c r="U57" s="62"/>
      <c r="V57" s="62"/>
      <c r="W57" s="62"/>
      <c r="X57" s="62"/>
      <c r="Y57" s="62"/>
      <c r="Z57" s="62"/>
      <c r="AA57" s="62"/>
      <c r="AB57" s="62"/>
      <c r="AC57" s="62"/>
      <c r="AD57" s="62"/>
      <c r="AE57" s="62"/>
      <c r="AF57" s="62"/>
      <c r="AG57" s="62"/>
      <c r="AH57" s="62"/>
      <c r="AI57" s="62"/>
      <c r="AJ57" s="62"/>
      <c r="AK57" s="62"/>
      <c r="AL57" s="62"/>
      <c r="AM57" s="62"/>
      <c r="AN57" s="62"/>
      <c r="AO57" s="22"/>
      <c r="AP57" s="11"/>
    </row>
    <row r="58" spans="1:42" ht="24" customHeight="1">
      <c r="A58" s="40"/>
      <c r="B58" s="40"/>
      <c r="C58" s="40"/>
      <c r="D58" s="41"/>
      <c r="E58" s="41"/>
      <c r="F58" s="41"/>
      <c r="G58" s="153" t="s">
        <v>128</v>
      </c>
      <c r="H58" s="51"/>
      <c r="I58" s="51"/>
      <c r="J58" s="116"/>
      <c r="K58" s="50"/>
      <c r="L58" s="36"/>
      <c r="M58" s="42"/>
      <c r="N58" s="34"/>
      <c r="O58" s="70"/>
      <c r="P58" s="35"/>
      <c r="Q58" s="107"/>
      <c r="R58" s="62"/>
      <c r="S58" s="37"/>
      <c r="T58" s="37"/>
      <c r="U58" s="37"/>
      <c r="V58" s="38"/>
      <c r="W58" s="37"/>
      <c r="X58" s="37"/>
      <c r="Y58" s="37"/>
      <c r="Z58" s="11"/>
      <c r="AA58" s="39"/>
      <c r="AB58" s="11"/>
      <c r="AC58" s="11"/>
      <c r="AD58" s="11"/>
      <c r="AE58" s="22"/>
      <c r="AF58" s="11"/>
      <c r="AG58" s="22"/>
      <c r="AH58" s="22"/>
      <c r="AI58" s="22"/>
      <c r="AJ58" s="22"/>
      <c r="AK58" s="22"/>
      <c r="AL58" s="22"/>
      <c r="AM58" s="11"/>
      <c r="AN58" s="11"/>
      <c r="AO58" s="22"/>
      <c r="AP58" s="11"/>
    </row>
    <row r="59" spans="1:42" ht="24" customHeight="1">
      <c r="A59" s="40"/>
      <c r="B59" s="40"/>
      <c r="C59" s="40"/>
      <c r="D59" s="41"/>
      <c r="E59" s="41"/>
      <c r="F59" s="41"/>
      <c r="G59" s="153" t="s">
        <v>129</v>
      </c>
      <c r="H59" s="51"/>
      <c r="I59" s="51"/>
      <c r="J59" s="116"/>
      <c r="K59" s="50"/>
      <c r="L59" s="36"/>
      <c r="M59" s="42"/>
      <c r="N59" s="34"/>
      <c r="O59" s="70"/>
      <c r="P59" s="35"/>
      <c r="Q59" s="107"/>
      <c r="R59" s="62"/>
      <c r="S59" s="37"/>
      <c r="T59" s="37"/>
      <c r="U59" s="37"/>
      <c r="V59" s="38"/>
      <c r="W59" s="37"/>
      <c r="X59" s="37"/>
      <c r="Y59" s="37"/>
      <c r="Z59" s="11"/>
      <c r="AA59" s="39"/>
      <c r="AB59" s="11"/>
      <c r="AC59" s="11"/>
      <c r="AD59" s="11"/>
      <c r="AE59" s="22"/>
      <c r="AF59" s="11"/>
      <c r="AG59" s="22"/>
      <c r="AH59" s="22"/>
      <c r="AI59" s="22"/>
      <c r="AJ59" s="22"/>
      <c r="AK59" s="22"/>
      <c r="AL59" s="22"/>
      <c r="AM59" s="11"/>
      <c r="AN59" s="11"/>
      <c r="AO59" s="22"/>
      <c r="AP59" s="11"/>
    </row>
    <row r="60" spans="1:42" ht="24" customHeight="1">
      <c r="A60" s="40"/>
      <c r="B60" s="40"/>
      <c r="C60" s="40"/>
      <c r="D60" s="41"/>
      <c r="E60" s="41"/>
      <c r="F60" s="41"/>
      <c r="G60" s="153" t="s">
        <v>105</v>
      </c>
      <c r="H60" s="34"/>
      <c r="I60" s="34"/>
      <c r="J60" s="116"/>
      <c r="K60" s="50"/>
      <c r="L60" s="36"/>
      <c r="M60" s="42"/>
      <c r="N60" s="34"/>
      <c r="O60" s="70"/>
      <c r="P60" s="35"/>
      <c r="Q60" s="107"/>
      <c r="R60" s="62"/>
      <c r="S60" s="37"/>
      <c r="T60" s="37"/>
      <c r="U60" s="37"/>
      <c r="V60" s="38"/>
      <c r="W60" s="37"/>
      <c r="X60" s="37"/>
      <c r="Y60" s="37"/>
      <c r="Z60" s="11"/>
      <c r="AA60" s="39"/>
      <c r="AB60" s="11"/>
      <c r="AC60" s="11"/>
      <c r="AD60" s="11"/>
      <c r="AE60" s="22"/>
      <c r="AF60" s="11"/>
      <c r="AG60" s="22"/>
      <c r="AH60" s="22"/>
      <c r="AI60" s="22"/>
      <c r="AJ60" s="22"/>
      <c r="AK60" s="22"/>
      <c r="AL60" s="22"/>
      <c r="AM60" s="11"/>
      <c r="AN60" s="11"/>
      <c r="AO60" s="22"/>
      <c r="AP60" s="11"/>
    </row>
    <row r="61" spans="1:42" ht="24" customHeight="1">
      <c r="A61" s="40"/>
      <c r="B61" s="40"/>
      <c r="C61" s="40"/>
      <c r="D61" s="41"/>
      <c r="E61" s="41"/>
      <c r="F61" s="41"/>
      <c r="G61" s="45"/>
      <c r="H61" s="34"/>
      <c r="I61" s="34"/>
      <c r="J61" s="116"/>
      <c r="K61" s="50"/>
      <c r="L61" s="36"/>
      <c r="M61" s="42"/>
      <c r="N61" s="34"/>
      <c r="O61" s="70"/>
      <c r="P61" s="35"/>
      <c r="Q61" s="107"/>
      <c r="R61" s="62"/>
      <c r="S61" s="37"/>
      <c r="T61" s="37"/>
      <c r="U61" s="37"/>
      <c r="V61" s="38"/>
      <c r="W61" s="37"/>
      <c r="X61" s="37"/>
      <c r="Y61" s="37"/>
      <c r="Z61" s="11"/>
      <c r="AA61" s="39"/>
      <c r="AB61" s="11"/>
      <c r="AC61" s="11"/>
      <c r="AD61" s="11"/>
      <c r="AE61" s="22"/>
      <c r="AF61" s="11"/>
      <c r="AG61" s="22"/>
      <c r="AH61" s="22"/>
      <c r="AI61" s="22"/>
      <c r="AJ61" s="22"/>
      <c r="AK61" s="22"/>
      <c r="AL61" s="22"/>
      <c r="AM61" s="11"/>
      <c r="AN61" s="11"/>
      <c r="AO61" s="22"/>
      <c r="AP61" s="11"/>
    </row>
    <row r="62" spans="1:42">
      <c r="A62" s="24"/>
      <c r="B62" s="24"/>
      <c r="C62" s="24"/>
      <c r="D62" s="24"/>
      <c r="E62" s="24"/>
      <c r="F62" s="25"/>
      <c r="G62" s="24"/>
      <c r="J62" s="123"/>
      <c r="K62" s="52"/>
    </row>
    <row r="63" spans="1:42">
      <c r="A63" s="24"/>
      <c r="B63" s="24"/>
      <c r="C63" s="24"/>
      <c r="D63" s="24"/>
      <c r="E63" s="24"/>
      <c r="F63" s="25"/>
      <c r="G63" s="24"/>
      <c r="J63" s="123"/>
      <c r="K63" s="52"/>
    </row>
  </sheetData>
  <mergeCells count="12">
    <mergeCell ref="AH8:AH56"/>
    <mergeCell ref="AI8:AI56"/>
    <mergeCell ref="AJ8:AJ56"/>
    <mergeCell ref="AK8:AK56"/>
    <mergeCell ref="A1:AM1"/>
    <mergeCell ref="W6:X6"/>
    <mergeCell ref="Z6:AE6"/>
    <mergeCell ref="R6:V6"/>
    <mergeCell ref="A2:AM2"/>
    <mergeCell ref="AG6:AH6"/>
    <mergeCell ref="D6:J6"/>
    <mergeCell ref="AB4:AH4"/>
  </mergeCells>
  <phoneticPr fontId="4" type="noConversion"/>
  <printOptions horizontalCentered="1"/>
  <pageMargins left="0.15748031496062992" right="0" top="0.23622047244094491" bottom="0.19685039370078741" header="0" footer="0.11811023622047245"/>
  <pageSetup paperSize="5" scale="32" orientation="landscape" horizontalDpi="4294967292" r:id="rId1"/>
  <headerFooter alignWithMargins="0">
    <oddHeader>&amp;C&amp;N</oddHeader>
    <oddFooter>&amp;CPágina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PLANTILLA PERSONAL ADMINIS.</vt:lpstr>
      <vt:lpstr>'PLANTILLA PERSONAL ADMINIS.'!PLANTILLA_PARA_REVISION_2001</vt:lpstr>
      <vt:lpstr>'PLANTILLA PERSONAL ADMINIS.'!Títulos_a_imprimir</vt:lpstr>
    </vt:vector>
  </TitlesOfParts>
  <Company>Gobierno de Jalisco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PPPCE-2006</dc:title>
  <dc:creator>LCP y MF J. Gabriela Hernández Glez. Ext.- 33366</dc:creator>
  <cp:lastModifiedBy>RecursosHumanos</cp:lastModifiedBy>
  <cp:lastPrinted>2013-12-10T19:54:45Z</cp:lastPrinted>
  <dcterms:created xsi:type="dcterms:W3CDTF">2002-06-28T20:48:45Z</dcterms:created>
  <dcterms:modified xsi:type="dcterms:W3CDTF">2014-01-28T16:06:01Z</dcterms:modified>
</cp:coreProperties>
</file>